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https://d.docs.live.net/40bc8d07e9c29ec5/Escritorio/PRO-REDES 2022/"/>
    </mc:Choice>
  </mc:AlternateContent>
  <xr:revisionPtr revIDLastSave="110" documentId="8_{77911D99-431B-400D-B68B-6CEF544E828F}" xr6:coauthVersionLast="47" xr6:coauthVersionMax="47" xr10:uidLastSave="{998BA296-3BB6-4CEC-95B7-45DDA930088E}"/>
  <bookViews>
    <workbookView xWindow="-120" yWindow="-120" windowWidth="20730" windowHeight="11160" activeTab="1" xr2:uid="{00000000-000D-0000-FFFF-FFFF00000000}"/>
  </bookViews>
  <sheets>
    <sheet name="CUESTIONARIO " sheetId="1" r:id="rId1"/>
    <sheet name="INFORME AUTODIAGNÓSTICO" sheetId="2" r:id="rId2"/>
    <sheet name="EMPRESAS " sheetId="4" r:id="rId3"/>
    <sheet name="Hoja3" sheetId="3" state="hidden" r:id="rId4"/>
  </sheets>
  <externalReferences>
    <externalReference r:id="rId5"/>
  </externalReferences>
  <definedNames>
    <definedName name="_xlnm._FilterDatabase" localSheetId="2" hidden="1">'EMPRESAS '!$A$1:$AR$1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8" roundtripDataSignature="AMtx7miOdwV+tKU9pDocxR34zNMaNXPHSA=="/>
    </ext>
  </extLst>
</workbook>
</file>

<file path=xl/calcChain.xml><?xml version="1.0" encoding="utf-8"?>
<calcChain xmlns="http://schemas.openxmlformats.org/spreadsheetml/2006/main">
  <c r="F3" i="2" l="1"/>
  <c r="F2" i="2"/>
  <c r="K21" i="1"/>
  <c r="N21" i="1" s="1"/>
  <c r="K3" i="1"/>
  <c r="N3" i="1" s="1"/>
  <c r="B3" i="2"/>
  <c r="K20" i="1"/>
  <c r="N20" i="1" s="1"/>
  <c r="K19" i="1"/>
  <c r="N19" i="1" s="1"/>
  <c r="K18" i="1"/>
  <c r="N18" i="1" s="1"/>
  <c r="K17" i="1"/>
  <c r="N17" i="1" s="1"/>
  <c r="K16" i="1"/>
  <c r="N16" i="1" s="1"/>
  <c r="K15" i="1"/>
  <c r="N15" i="1" s="1"/>
  <c r="K14" i="1"/>
  <c r="N14" i="1" s="1"/>
  <c r="K13" i="1"/>
  <c r="N13" i="1" s="1"/>
  <c r="K12" i="1"/>
  <c r="N12" i="1" s="1"/>
  <c r="K11" i="1"/>
  <c r="N11" i="1" s="1"/>
  <c r="K10" i="1"/>
  <c r="N10" i="1" s="1"/>
  <c r="K9" i="1"/>
  <c r="N9" i="1" s="1"/>
  <c r="K8" i="1"/>
  <c r="N8" i="1" s="1"/>
  <c r="K7" i="1"/>
  <c r="N7" i="1" s="1"/>
  <c r="K6" i="1"/>
  <c r="N6" i="1" s="1"/>
  <c r="K5" i="1"/>
  <c r="N5" i="1" s="1"/>
  <c r="K4" i="1"/>
  <c r="N4" i="1" s="1"/>
  <c r="D63" i="2"/>
  <c r="D62" i="2"/>
  <c r="D61" i="2"/>
  <c r="D60" i="2"/>
  <c r="D19" i="2"/>
  <c r="E14" i="2" l="1"/>
  <c r="F14" i="2" s="1"/>
  <c r="E17" i="2"/>
  <c r="F17" i="2" s="1"/>
  <c r="E18" i="2"/>
  <c r="F18" i="2" s="1"/>
  <c r="E16" i="2"/>
  <c r="F16" i="2" s="1"/>
  <c r="E15" i="2"/>
  <c r="F15" i="2" s="1"/>
  <c r="N23" i="1"/>
  <c r="D44" i="2" s="1"/>
  <c r="A45" i="2" l="1"/>
  <c r="E19" i="2"/>
</calcChain>
</file>

<file path=xl/sharedStrings.xml><?xml version="1.0" encoding="utf-8"?>
<sst xmlns="http://schemas.openxmlformats.org/spreadsheetml/2006/main" count="719" uniqueCount="195">
  <si>
    <t>N°</t>
  </si>
  <si>
    <t>EVALUACIÓN</t>
  </si>
  <si>
    <t>SI</t>
  </si>
  <si>
    <t>NO</t>
  </si>
  <si>
    <t>¿La organización cuenta  con una política  donde se incluyan compromisos frente  a  la gestión integral  energética ?</t>
  </si>
  <si>
    <t>¿La organización incluye dentro de su presupuesto, recursos  para la  gestión energética ?</t>
  </si>
  <si>
    <t>¿La alta dirección realiza seguimiento a la gestión energética de la organización?</t>
  </si>
  <si>
    <t>¿La empresa cuenta con un responsable o equipo que se encarga de los asuntos energéticos de la organización?</t>
  </si>
  <si>
    <t xml:space="preserve">¿El equipo responsable de la gestión energética cuenta con personas  de diferentes disciplinas o áreas ? </t>
  </si>
  <si>
    <t>¿El equipo responsable ha  participado en algún programa de fortalecimiento de capacidades en función de la gestión energética organizacional?</t>
  </si>
  <si>
    <t>¿Se han identificado y cuantificado los  consumos y usos  de los diferentes energéticos dentro de su organización (electricidad, gas natural, GLP, ACPM...) ?</t>
  </si>
  <si>
    <t>¿Existe un sistema de seguimiento a los consumos energéticos de su empresa (matriz energética, matriz de costos, diagrama de Pareto...)?</t>
  </si>
  <si>
    <t>¿La empresa conoce la participacion de los costos energéticos en la estructura de sus costos de producción?</t>
  </si>
  <si>
    <t>¿La empresa ha identificado los equipos y  actividades  que impacta  en mayor porcentaje el consumo energético de la organización?</t>
  </si>
  <si>
    <t>¿Se cuenta con datos consolidados acerca de la variable que impacta el consumo energético de  la organización ?</t>
  </si>
  <si>
    <t>¿La organización ha identificado oportunidades de mejora en equipos y procesos de consumos energéticos significativos ?</t>
  </si>
  <si>
    <t>¿Se han establecido planes de acción con respecto al consumo energético de la organización?</t>
  </si>
  <si>
    <t>¿La empresa cuenta con indicadores y metas de desempeño energético que sean operativos y funcionales?</t>
  </si>
  <si>
    <t>¿Se ha establecido una línea de base, de desempeño energético ( correlación  actividad que impacta Vs consumo)que le permita identificar los beneficios de las medidas implementadas ( Ahorros energéticos)?</t>
  </si>
  <si>
    <t>¿Actualmente la organización se encuentra evaluando aspectos técnicos o financieros de algún proyecto de eficiencia energética o generación de energía con FNCE ?</t>
  </si>
  <si>
    <t>¿La empresa ha participado en algún programa de acompañamiento en la evaluación técnica o financiera de proyectos en sostenibilidad energética ?</t>
  </si>
  <si>
    <t>¿Durante el último año ha implementado acciones que le hayan permitido disminuir costos energéticos?</t>
  </si>
  <si>
    <t>¿Ha participado en alguna convocatoria de fuente de financiación o recibido algún incentivo por implementación de acciones en pro de disminuir los costos energéticos?</t>
  </si>
  <si>
    <t>SECRETARIA DISTRITAL DE AMBIENTE
SUBDIRECCIÓN DE ECOURBANISMO Y GESTIÓN AMBIENTAL EMPRESARIAL</t>
  </si>
  <si>
    <t>NOMBRE DE LA EMPRESA</t>
  </si>
  <si>
    <t>NIT</t>
  </si>
  <si>
    <t>DIRECCIÓN</t>
  </si>
  <si>
    <t xml:space="preserve"> SOSTENIBILIDAD ENERGÉTICA</t>
  </si>
  <si>
    <t>La herramienta de autodiagnóstico le permitirá identificar los retos y oportunidades que presenta la organización frente a la sostenibilidad energética,de  acuerdo a las capacidades organizacionales  evaluadas, además pretende guiarlo en la ruta que le permita mejorar su desempeño energético a traves del reconocimiento de su nivel de sostenibilidad energética.</t>
  </si>
  <si>
    <t>A continuación se presentan los retos y oportunidades de la organización respecto a  las capacidades en su gestión integral de la energía .</t>
  </si>
  <si>
    <t xml:space="preserve">EVALUACIÓN DE CAPACIDADES ORGANIZACIONALES </t>
  </si>
  <si>
    <t>CAPACIDAD ORGANIZACIONAL</t>
  </si>
  <si>
    <t xml:space="preserve">DESCRIPCIÓN </t>
  </si>
  <si>
    <t xml:space="preserve">PUNTAJE TOTAL </t>
  </si>
  <si>
    <t xml:space="preserve">TOTAL CUMPLIDO </t>
  </si>
  <si>
    <t xml:space="preserve">% CUMPLIMIENTO </t>
  </si>
  <si>
    <t>Compromiso de la alta dirección</t>
  </si>
  <si>
    <t>Evalua el compromiso de la alta dirección respecto a políticas, establecimiento de presupuestos  y seguimiento a la gestión.</t>
  </si>
  <si>
    <t>Personal encargado de  la gestión energética</t>
  </si>
  <si>
    <t>Evalua la existencia del personal encargado de la  gestión energética y sus capacidades para la implementación, monitoreo y seguimiento de proyectos</t>
  </si>
  <si>
    <t xml:space="preserve">Conocimiento sobre usos y consumos de la energía </t>
  </si>
  <si>
    <t>Evalua la comprensión e interpretación de sus consumos energétios en función de los procesos organizacionales</t>
  </si>
  <si>
    <t xml:space="preserve">Gestión energética </t>
  </si>
  <si>
    <t>Evalua  el establecimiento  de los indicadores  de desempeño energético para las oportunidades de mejora identificadas, al igual que  los planes de sostenibilidad energética formulados.</t>
  </si>
  <si>
    <t xml:space="preserve">implementación de proyectos </t>
  </si>
  <si>
    <t xml:space="preserve">Evalua el desarrollo de proyectos de sostenibilidad energética y el reporte de sus beneficios  energéticos, económicos y ambientales  </t>
  </si>
  <si>
    <t xml:space="preserve">CALIFICACIÓN GENERAL </t>
  </si>
  <si>
    <t xml:space="preserve">NIVEL DE SOSTENIBILIDAD ENERGÉTICA </t>
  </si>
  <si>
    <t xml:space="preserve">CUANTIFICACIÓN ANUAL  POR PILARES DE EVS </t>
  </si>
  <si>
    <t>AÑO</t>
  </si>
  <si>
    <t xml:space="preserve">VIVIENDA </t>
  </si>
  <si>
    <t xml:space="preserve">TRANSPORTE </t>
  </si>
  <si>
    <t xml:space="preserve">ALIMENTACIÓN </t>
  </si>
  <si>
    <t xml:space="preserve">NIVEL </t>
  </si>
  <si>
    <t>DESCRIPCIÓN</t>
  </si>
  <si>
    <t>AFIANZAMIENTO DE CONOCIMIENTOS PREVIOS</t>
  </si>
  <si>
    <t>En este nivel inicial del proceso de sostenibilidad energética, se introduce a la organización en los conceptos básicos de eficiencia energética y las fuentes no convencionales de energías renovables, invitando a establecer responsables en su gestión energética y profundizar en la comprensión de sus consumos, en la búsqueda de reducir costos y minimizar el impacto ambiental.</t>
  </si>
  <si>
    <t>CARACTERIZACIÓN ENERGÉTICA</t>
  </si>
  <si>
    <t>Las organizaciones que se encuentran en este nivel, logran conocer e identificar sus consumos energéticos, su matriz energética y los equipos y/o tecnologías de mayor consumo energético, por medio de una metodología que combina diversas herramientas y que les permite determinar con exactitud, el balance de la energía en los principales equipos y/o procesos de la organización, revelando dónde, cómo y con qué grado de eficiencia energética se utilizan.</t>
  </si>
  <si>
    <t>PERFILAMIENTO DE PROYECTOS</t>
  </si>
  <si>
    <t>Cuando las organizaciones se ubican en este nivel, deben identificar medidas y oportunidades de mejora, en función de su desempeño energético, sin dejar de lado la promoción y participación de los colaboradores en la ejecución y seguimiento de estas medidas. El objetivo del perfilamiento de proyectos se basa en la incorporación de información de ingeniería conceptual para la identificación, valoración y evaluación de los mismos.</t>
  </si>
  <si>
    <t>Este nivel tiene como principal propósito, el análisis de los aspectos técnicos y económicos de las principales medidas de eficiencia energética identificadas. La evaluación financiera, analiza el proyecto desde su rentabilidad y se enfoca en el análisis del grado en que el proyecto logra cumplir los objetivos que generen valor a la organización que participa en su ejecución y/o financiamiento.</t>
  </si>
  <si>
    <t>IMPLEMENTACIÓN DE PROYECTOS</t>
  </si>
  <si>
    <t>Cuando las organizaciones alcanzan este nivel, orientan sus esfuerzos a la selección, implementación y seguimiento de las medidas de eficiencia energética, estableciendo si los proyectos que viene adelantando, están implementados o en fase de implementación. En caso de no estar implementados se procede a un acercamiento entre el empresario y los proveedores de las potenciales tecnologías asociadas. En caso de que el proyecto esté implementado, se realiza un seguimiento para determinar los beneficios energéticos, ambientales y de productividad derivados.</t>
  </si>
  <si>
    <t>¿Se han identificado y cuantificado el consumo de los diferentes energéticos dentro de su organización (electricidad, gas natural, GLP, ACPM...) ?</t>
  </si>
  <si>
    <t>¿Se han establecido planes de acción con respecto al consumo energético general de la organización?</t>
  </si>
  <si>
    <t>¿La empresa cuenta con indicadores de desempeño energético que sean operativos y funcionales?</t>
  </si>
  <si>
    <t>¿Ha participado en alguna convocatoria de fuentes de financiación o recibido algún incentivo por la implementación de acciones en pro de disminuir los costos energéticos?</t>
  </si>
  <si>
    <t>Mediana</t>
  </si>
  <si>
    <t>BARRIOS UNIDOS</t>
  </si>
  <si>
    <t>Pequeña</t>
  </si>
  <si>
    <t>FONTIBÓN</t>
  </si>
  <si>
    <t>Grande</t>
  </si>
  <si>
    <t>ENGATIVÁ</t>
  </si>
  <si>
    <t>Servicios</t>
  </si>
  <si>
    <t>MULTICARTON SAS</t>
  </si>
  <si>
    <t>asistenteamb@multicarton.com</t>
  </si>
  <si>
    <t>PUENTE ARANDA</t>
  </si>
  <si>
    <t>ALCALDÍA LOCAL DE BOSA</t>
  </si>
  <si>
    <t>edwin.osma@gobiernobogota.gov.co</t>
  </si>
  <si>
    <t>BOSA</t>
  </si>
  <si>
    <t>KENNEDY</t>
  </si>
  <si>
    <t>SUBA</t>
  </si>
  <si>
    <t>Salud</t>
  </si>
  <si>
    <t>SANTA FE</t>
  </si>
  <si>
    <t>Alimentos</t>
  </si>
  <si>
    <t>Manufactura</t>
  </si>
  <si>
    <t>EVALUACIÓN DE PROYECTOS</t>
  </si>
  <si>
    <t xml:space="preserve">SECTOR ECONÓMICO </t>
  </si>
  <si>
    <t>Manufacturero</t>
  </si>
  <si>
    <t>Transporte</t>
  </si>
  <si>
    <t>¿La organización cuenta con una política donde se incluyan compromisos frente a la gestión integral energética ?</t>
  </si>
  <si>
    <t>¿La organización incluye dentro de su presupuesto, recursos para la gestión energética ?</t>
  </si>
  <si>
    <t>¿La empresa cuenta con un responsable que se encargue de los asuntos energéticos de la organización?</t>
  </si>
  <si>
    <t>¿El equipo responsable ha participado en algún programa de fortalecimiento de capacidades en función de la gestión energética organizacional?</t>
  </si>
  <si>
    <t>¿La empresa conoce la participación de los costos energéticos en la estructura de sus costos de producción?</t>
  </si>
  <si>
    <t>¿La empresa ha identificado los equipos y actividades que impacta en mayor porcentaje el consumo energético de la organización?</t>
  </si>
  <si>
    <t>¿Se cuenta con datos consolidados acerca de la variable que impacta el consumo energético de la organización ?</t>
  </si>
  <si>
    <t>¿La organización a identificado oportunidades de mejora en equipos y procesos de mayor consumo energético ?</t>
  </si>
  <si>
    <t>¿Se ha establecido una línea de base, de desempeño energético ( correlación actividad que impacta Vs consumo)que le permita identificar los beneficios de las medidas implementadas ( Ahorros energéticos)?</t>
  </si>
  <si>
    <t>¿Actualmente la organización se encuentra evaluando aspectos técnicos o financieros de algún proyecto de eficiencia energética o generación de energía con fuentes renovables ?</t>
  </si>
  <si>
    <t>¿Durante el último semestre ha implementado algún proyecto que le haya permitido disminuir consumos y costos energéticos?</t>
  </si>
  <si>
    <t>CODELCA S.A.S</t>
  </si>
  <si>
    <t>Calle 17A N 96 C 19</t>
  </si>
  <si>
    <t>calidad@codelca.com</t>
  </si>
  <si>
    <t>TITAN PLAZA CENTRO COMERCIAL Y EMPRESARIAL - PH</t>
  </si>
  <si>
    <t>AK 72 #80-94</t>
  </si>
  <si>
    <t>coorambiental@titanplaza.com</t>
  </si>
  <si>
    <t>SERVICIOS</t>
  </si>
  <si>
    <t>Veritest SAS</t>
  </si>
  <si>
    <t>Calle 99 60-54</t>
  </si>
  <si>
    <t>aux.calidad@veritestltda.com</t>
  </si>
  <si>
    <t>Prestación de servicios</t>
  </si>
  <si>
    <t>GRUPO CBC S.A.S.</t>
  </si>
  <si>
    <t>Calle 19 66 30</t>
  </si>
  <si>
    <t>asistenteambiental@cbc.com.co</t>
  </si>
  <si>
    <t>CALLE 10 # 33 17</t>
  </si>
  <si>
    <t>MANUFACTURA</t>
  </si>
  <si>
    <t>Comercializadora de Bienes y Servicios s.a.</t>
  </si>
  <si>
    <t>Av Boyaca # 15 - 69</t>
  </si>
  <si>
    <t>marlon.herrera@autoboyaca.com.co</t>
  </si>
  <si>
    <t>CRA 80 K 61 I - 05</t>
  </si>
  <si>
    <t>ADMINISTRACIÓN PÚBLICA</t>
  </si>
  <si>
    <t>CIPLAS SAS</t>
  </si>
  <si>
    <t>Calle 11 60-35</t>
  </si>
  <si>
    <t>medio.ambiente@ciplas.com</t>
  </si>
  <si>
    <t>textil</t>
  </si>
  <si>
    <t>Departamento Nacional de Planeación</t>
  </si>
  <si>
    <t>Calle 26 # 13-19</t>
  </si>
  <si>
    <t>asgonzalez@dnp.gov.co</t>
  </si>
  <si>
    <t>Actividades ejecutivas de la administración pública</t>
  </si>
  <si>
    <t>Plaza Imperial Centro Comercial P.H</t>
  </si>
  <si>
    <t>AV CRA 104#148-07</t>
  </si>
  <si>
    <t>sistemasdegestion@plazaimperialcc.com</t>
  </si>
  <si>
    <t>ADMINISTRACIÓN DE PROPIEDAD HORIZONTAL</t>
  </si>
  <si>
    <t>Guala Closures</t>
  </si>
  <si>
    <t>Calle 17 # 42-75</t>
  </si>
  <si>
    <t>rlamy@gualaclosures.com.co</t>
  </si>
  <si>
    <t>Plástico</t>
  </si>
  <si>
    <t>SURTIMADERAS DEL OCCIDENTE SAS</t>
  </si>
  <si>
    <t>CALLE 11 B 81 A 09</t>
  </si>
  <si>
    <t>produccion@surtimaderas.com</t>
  </si>
  <si>
    <t>Secundario -Manufacturero</t>
  </si>
  <si>
    <t>Hospital Infantil Universitario de San José</t>
  </si>
  <si>
    <t>Crarera 52 #67a-71</t>
  </si>
  <si>
    <t>jpulido@hospitalinfantildesanjose.org.co</t>
  </si>
  <si>
    <t>Tintal Plaza Centro Comercial PH.</t>
  </si>
  <si>
    <t>Avenida Carrera 86 N 6-87</t>
  </si>
  <si>
    <t>sistemasintegrados@tintalplaza.com</t>
  </si>
  <si>
    <t>Propiedad Horizontal</t>
  </si>
  <si>
    <t>TECNI ISUZU LTDA</t>
  </si>
  <si>
    <t>AVENIDA CENTENARIO 90-70</t>
  </si>
  <si>
    <t>JESSICA.MENDEZ@TECNIISUZU.COM</t>
  </si>
  <si>
    <t>COMERCIO DE AUTOPARTES, SERVICIO DE MANTENIMIENTO PREVENTIVO Y CORRECTIVO PARA VEHICULOS</t>
  </si>
  <si>
    <t>COMPAÑIA DE PARTES Y ACCESORIOS S.A.S-COMPAC S.A.S</t>
  </si>
  <si>
    <t>Cr 32a 6a 25</t>
  </si>
  <si>
    <t>cprada.compac@gmail.com</t>
  </si>
  <si>
    <t>ALIMENTOS NUTRION S.A.S.</t>
  </si>
  <si>
    <t>KR 60 #17-89</t>
  </si>
  <si>
    <t>sgonzalez@nutrion.com.co</t>
  </si>
  <si>
    <t>Consorcio CABLEMÓVIL</t>
  </si>
  <si>
    <t>AC 56A SUR NRO 19 C 61</t>
  </si>
  <si>
    <t>sostenibilidad@cablemovil.com.co</t>
  </si>
  <si>
    <t>CIUDAD BOLÍVAR</t>
  </si>
  <si>
    <t>Transporte de pasajeros</t>
  </si>
  <si>
    <t>PELIKAN COLOMBIA S.A.S.</t>
  </si>
  <si>
    <t>CARRERA 65B 18A-17</t>
  </si>
  <si>
    <t>kelly.vargas@pelikan.com.co</t>
  </si>
  <si>
    <t>MULTIDIMENSIONALES SAS</t>
  </si>
  <si>
    <t>Calle 17 F No. 126 - 90</t>
  </si>
  <si>
    <t>brigitte.pardo@grupophoenix.com</t>
  </si>
  <si>
    <t>procables</t>
  </si>
  <si>
    <t>cll 20 N° 68b-71</t>
  </si>
  <si>
    <t>sandra.jimenez@prysmiangroup.com</t>
  </si>
  <si>
    <t>PLASTIPACK S.A.</t>
  </si>
  <si>
    <t>CALLE 11 # 68B-50</t>
  </si>
  <si>
    <t>sst@plastipack.com.co</t>
  </si>
  <si>
    <t>Si18 calle 80</t>
  </si>
  <si>
    <t>Calle 80 #96-91</t>
  </si>
  <si>
    <t>lfajardo@si18.com.co</t>
  </si>
  <si>
    <t>ETB</t>
  </si>
  <si>
    <t>AUTOPISTA: CL 136A 18 28. BACHUÉ: CL 80 A 101 61, CL 80A 101 47. BOCHICA: TV 35 BIS 27 31 SUR. BOSA: CL 65 SUR 77 J 44. CENTRO DE FORMACIÓN: KR 57C 66 33. CENTRO: KR 8 20 56, KR 8 19 62, KR 7 20 3, KR 7 20 33, KR 7 20 11, KR 8 20 30, KR 8 20 28, CL 20 7 44. CHAPINERO: CL 57 13 60, CL 57 13 62, CL 58 13 59, CL 58 13 65. CHICÓ: KR 16 90 6. CRUCES: KR 8 2 17, CL 2 8 26, CL 2 8 34, KR 8 2 23, CL 2 8 40. FONTIBÓN: KR 99 18 31. HOLANDA: KR 88 C 54 A 47 SUR. KENNEDY: KR 78 K 36 55 SUR. MUZÚ: KR 51 F 43 50 SUR, KR 51D BIS 43 07 SUR. NIZA: AC 127 60 05, CL 126 60 40, CL 126 60 32. NORMANDÍA: AK 72 24 D 6. OLAYA: KR 14 24 60 SUR. PUENTE ARANDA: KR 65 B 9 A 38. RICAURTE: KR 23 11 65, KR 24 11 96. SALITRE: KR 52 44C 55. SAN CARLOS: TV 19C 46 55 SUR. SAN FERNANDO: KR 58 67B 15. SAN JOSÉ: AK 72 11F 37, CL 11F 72A 40. SANTA BÁRBARA: KR 11C 116 75. SANTA HELENITA: KR 84 BIS 71 B 53. SANTA INÉS: KR 5 ESTE 28 71 SUR. SUBA: KR 5 ESTE 28 71 SUR. TEUSAQUILLO: CL 38 13A 16. TIBABUYES: AC 145 114F 25. TOBERÍN: AC 170 22A 45. UNIVERSITARIA: KR 36 25 43. YOMASA: CL 78 SUR 1 67 ES.</t>
  </si>
  <si>
    <t>yudy.garzonp@etb.com.co</t>
  </si>
  <si>
    <t>TELECOMUNICACIONES</t>
  </si>
  <si>
    <t>CENTRO COMERCIAL PLAZA CENTRAL</t>
  </si>
  <si>
    <t>CARRERA 65 # 11 - 50</t>
  </si>
  <si>
    <t>coordinadoroperaciones@multiplika.com.co</t>
  </si>
  <si>
    <t>Comercio - Administración de CC</t>
  </si>
  <si>
    <t>NOMBRE ORGANIACIÓN</t>
  </si>
  <si>
    <t xml:space="preserve">NIT </t>
  </si>
  <si>
    <t>TAMAÑO EMPRESA</t>
  </si>
  <si>
    <t>CORREO ELECTRÓNICO</t>
  </si>
  <si>
    <t>LOCALIDAD</t>
  </si>
  <si>
    <t>SECTOR ECONÓMICO</t>
  </si>
  <si>
    <t xml:space="preserve">Promueve una transición energética, enfocada  hacia el uso racional,consciente y eficiente de la energía, que permita  la optimización de los  recursos,el aprovechamiento de nuevas fuentes energéticas y la gestión de emisiones GEI, en el marco de a politica  de crecimiento verde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</si>
</sst>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1"/>
      <color theme="1"/>
      <name val="Arial"/>
    </font>
    <font>
      <b/>
      <sz val="16"/>
      <color theme="1"/>
      <name val="Calibri"/>
      <family val="2"/>
    </font>
    <font>
      <b/>
      <sz val="18"/>
      <color theme="1"/>
      <name val="Calibri"/>
      <family val="2"/>
    </font>
    <font>
      <sz val="11"/>
      <name val="Arial"/>
      <family val="2"/>
    </font>
    <font>
      <sz val="12"/>
      <color theme="1"/>
      <name val="Calibri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20"/>
      <color theme="1"/>
      <name val="Calibri"/>
      <family val="2"/>
    </font>
    <font>
      <sz val="16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theme="1"/>
      <name val="Calibri"/>
      <family val="2"/>
    </font>
    <font>
      <sz val="14"/>
      <name val="Arial"/>
      <family val="2"/>
    </font>
    <font>
      <b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9CC2E5"/>
        <bgColor rgb="FF9CC2E5"/>
      </patternFill>
    </fill>
    <fill>
      <patternFill patternType="solid">
        <fgColor rgb="FFD9E2F3"/>
        <bgColor rgb="FFD9E2F3"/>
      </patternFill>
    </fill>
    <fill>
      <patternFill patternType="solid">
        <fgColor rgb="FFA8D08D"/>
        <bgColor rgb="FFA8D08D"/>
      </patternFill>
    </fill>
    <fill>
      <patternFill patternType="solid">
        <fgColor rgb="FFFFFF00"/>
        <bgColor rgb="FFFFFF00"/>
      </patternFill>
    </fill>
    <fill>
      <patternFill patternType="solid">
        <fgColor rgb="FF8EAADB"/>
        <bgColor rgb="FF8EAADB"/>
      </patternFill>
    </fill>
    <fill>
      <patternFill patternType="solid">
        <fgColor rgb="FFC5E0B3"/>
        <bgColor rgb="FFC5E0B3"/>
      </patternFill>
    </fill>
    <fill>
      <patternFill patternType="solid">
        <fgColor rgb="FFFFCCFF"/>
        <bgColor rgb="FFFFCCFF"/>
      </patternFill>
    </fill>
    <fill>
      <patternFill patternType="solid">
        <fgColor theme="7"/>
        <bgColor theme="7"/>
      </patternFill>
    </fill>
    <fill>
      <patternFill patternType="solid">
        <fgColor rgb="FFBDD6EE"/>
        <bgColor rgb="FFBDD6EE"/>
      </patternFill>
    </fill>
  </fills>
  <borders count="51">
    <border>
      <left/>
      <right/>
      <top/>
      <bottom/>
      <diagonal/>
    </border>
    <border>
      <left style="medium">
        <color rgb="FFCCCCCC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99">
    <xf numFmtId="0" fontId="0" fillId="0" borderId="0" xfId="0" applyFont="1" applyAlignment="1"/>
    <xf numFmtId="0" fontId="1" fillId="2" borderId="1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4" fillId="0" borderId="0" xfId="0" applyFont="1"/>
    <xf numFmtId="0" fontId="4" fillId="0" borderId="6" xfId="0" applyFont="1" applyBorder="1" applyAlignment="1">
      <alignment horizontal="center"/>
    </xf>
    <xf numFmtId="0" fontId="5" fillId="3" borderId="9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5" fillId="3" borderId="12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6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" fontId="7" fillId="0" borderId="6" xfId="0" applyNumberFormat="1" applyFont="1" applyBorder="1" applyAlignment="1">
      <alignment horizontal="center" vertical="center"/>
    </xf>
    <xf numFmtId="1" fontId="7" fillId="0" borderId="14" xfId="0" applyNumberFormat="1" applyFont="1" applyBorder="1" applyAlignment="1">
      <alignment horizontal="center" vertical="center"/>
    </xf>
    <xf numFmtId="9" fontId="7" fillId="0" borderId="6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7" fillId="9" borderId="6" xfId="0" applyFont="1" applyFill="1" applyBorder="1" applyAlignment="1">
      <alignment horizontal="center" vertical="center" wrapText="1"/>
    </xf>
    <xf numFmtId="0" fontId="7" fillId="10" borderId="6" xfId="0" applyFont="1" applyFill="1" applyBorder="1" applyAlignment="1">
      <alignment horizontal="center" vertical="center" wrapText="1"/>
    </xf>
    <xf numFmtId="0" fontId="7" fillId="11" borderId="6" xfId="0" applyFont="1" applyFill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/>
    </xf>
    <xf numFmtId="0" fontId="7" fillId="0" borderId="0" xfId="0" applyFont="1"/>
    <xf numFmtId="0" fontId="11" fillId="0" borderId="0" xfId="0" applyFont="1"/>
    <xf numFmtId="2" fontId="7" fillId="0" borderId="0" xfId="0" applyNumberFormat="1" applyFont="1"/>
    <xf numFmtId="0" fontId="1" fillId="12" borderId="17" xfId="0" applyFont="1" applyFill="1" applyBorder="1" applyAlignment="1">
      <alignment horizontal="center" vertical="center" wrapText="1"/>
    </xf>
    <xf numFmtId="0" fontId="1" fillId="13" borderId="21" xfId="0" applyFont="1" applyFill="1" applyBorder="1" applyAlignment="1">
      <alignment horizontal="center" vertical="center" wrapText="1"/>
    </xf>
    <xf numFmtId="0" fontId="1" fillId="10" borderId="21" xfId="0" applyFont="1" applyFill="1" applyBorder="1" applyAlignment="1">
      <alignment horizontal="center" vertical="center" wrapText="1"/>
    </xf>
    <xf numFmtId="0" fontId="12" fillId="0" borderId="0" xfId="0" applyFont="1"/>
    <xf numFmtId="0" fontId="0" fillId="0" borderId="0" xfId="0"/>
    <xf numFmtId="0" fontId="6" fillId="5" borderId="40" xfId="0" applyFont="1" applyFill="1" applyBorder="1" applyAlignment="1">
      <alignment horizontal="center" wrapText="1"/>
    </xf>
    <xf numFmtId="0" fontId="6" fillId="5" borderId="41" xfId="0" applyFont="1" applyFill="1" applyBorder="1" applyAlignment="1">
      <alignment horizontal="center" wrapText="1"/>
    </xf>
    <xf numFmtId="0" fontId="6" fillId="5" borderId="45" xfId="0" applyFont="1" applyFill="1" applyBorder="1" applyAlignment="1">
      <alignment horizontal="center"/>
    </xf>
    <xf numFmtId="0" fontId="6" fillId="5" borderId="46" xfId="0" applyFont="1" applyFill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4" fillId="0" borderId="10" xfId="0" applyFont="1" applyBorder="1" applyAlignment="1">
      <alignment wrapText="1"/>
    </xf>
    <xf numFmtId="0" fontId="3" fillId="0" borderId="10" xfId="0" applyFont="1" applyBorder="1"/>
    <xf numFmtId="0" fontId="3" fillId="0" borderId="11" xfId="0" applyFont="1" applyBorder="1"/>
    <xf numFmtId="0" fontId="4" fillId="0" borderId="7" xfId="0" applyFont="1" applyBorder="1" applyAlignment="1">
      <alignment wrapText="1"/>
    </xf>
    <xf numFmtId="0" fontId="3" fillId="0" borderId="7" xfId="0" applyFont="1" applyBorder="1"/>
    <xf numFmtId="0" fontId="3" fillId="0" borderId="8" xfId="0" applyFont="1" applyBorder="1"/>
    <xf numFmtId="0" fontId="4" fillId="0" borderId="14" xfId="0" applyFont="1" applyBorder="1" applyAlignment="1">
      <alignment wrapText="1"/>
    </xf>
    <xf numFmtId="0" fontId="4" fillId="0" borderId="7" xfId="0" applyFont="1" applyBorder="1" applyAlignment="1">
      <alignment horizontal="left" wrapText="1"/>
    </xf>
    <xf numFmtId="0" fontId="2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3" fillId="0" borderId="4" xfId="0" applyFont="1" applyBorder="1"/>
    <xf numFmtId="0" fontId="10" fillId="0" borderId="26" xfId="0" applyFont="1" applyBorder="1" applyAlignment="1">
      <alignment horizontal="center"/>
    </xf>
    <xf numFmtId="0" fontId="3" fillId="0" borderId="24" xfId="0" applyFont="1" applyBorder="1"/>
    <xf numFmtId="0" fontId="3" fillId="0" borderId="27" xfId="0" applyFont="1" applyBorder="1"/>
    <xf numFmtId="0" fontId="7" fillId="0" borderId="0" xfId="0" applyFont="1" applyAlignment="1">
      <alignment horizontal="center"/>
    </xf>
    <xf numFmtId="0" fontId="0" fillId="0" borderId="0" xfId="0" applyFont="1" applyAlignment="1"/>
    <xf numFmtId="0" fontId="8" fillId="7" borderId="32" xfId="0" applyFont="1" applyFill="1" applyBorder="1" applyAlignment="1">
      <alignment horizontal="center" wrapText="1"/>
    </xf>
    <xf numFmtId="0" fontId="3" fillId="0" borderId="33" xfId="0" applyFont="1" applyBorder="1"/>
    <xf numFmtId="0" fontId="3" fillId="0" borderId="34" xfId="0" applyFont="1" applyBorder="1"/>
    <xf numFmtId="0" fontId="9" fillId="0" borderId="35" xfId="0" applyFont="1" applyBorder="1" applyAlignment="1">
      <alignment horizontal="center" vertical="center" wrapText="1"/>
    </xf>
    <xf numFmtId="0" fontId="3" fillId="0" borderId="31" xfId="0" applyFont="1" applyBorder="1"/>
    <xf numFmtId="0" fontId="3" fillId="0" borderId="36" xfId="0" applyFont="1" applyBorder="1"/>
    <xf numFmtId="0" fontId="0" fillId="0" borderId="35" xfId="0" applyFont="1" applyBorder="1" applyAlignment="1"/>
    <xf numFmtId="0" fontId="0" fillId="0" borderId="31" xfId="0" applyFont="1" applyBorder="1" applyAlignment="1"/>
    <xf numFmtId="0" fontId="0" fillId="0" borderId="36" xfId="0" applyFont="1" applyBorder="1" applyAlignment="1"/>
    <xf numFmtId="0" fontId="1" fillId="6" borderId="35" xfId="0" applyFont="1" applyFill="1" applyBorder="1" applyAlignment="1">
      <alignment horizontal="left" vertical="center" wrapText="1"/>
    </xf>
    <xf numFmtId="0" fontId="9" fillId="4" borderId="35" xfId="0" applyFont="1" applyFill="1" applyBorder="1" applyAlignment="1">
      <alignment horizontal="center" vertical="top" wrapText="1"/>
    </xf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0" fontId="6" fillId="0" borderId="14" xfId="0" applyFont="1" applyBorder="1" applyAlignment="1">
      <alignment horizontal="center"/>
    </xf>
    <xf numFmtId="0" fontId="10" fillId="0" borderId="23" xfId="0" applyFont="1" applyBorder="1" applyAlignment="1">
      <alignment horizontal="center" wrapText="1"/>
    </xf>
    <xf numFmtId="0" fontId="3" fillId="0" borderId="25" xfId="0" applyFont="1" applyBorder="1"/>
    <xf numFmtId="0" fontId="4" fillId="0" borderId="28" xfId="0" applyFont="1" applyBorder="1" applyAlignment="1">
      <alignment horizontal="center" vertical="center" wrapText="1"/>
    </xf>
    <xf numFmtId="0" fontId="3" fillId="0" borderId="29" xfId="0" applyFont="1" applyBorder="1"/>
    <xf numFmtId="0" fontId="3" fillId="0" borderId="30" xfId="0" applyFont="1" applyBorder="1"/>
    <xf numFmtId="0" fontId="1" fillId="4" borderId="15" xfId="0" applyFont="1" applyFill="1" applyBorder="1" applyAlignment="1">
      <alignment horizontal="center" vertical="center" wrapText="1"/>
    </xf>
    <xf numFmtId="0" fontId="3" fillId="0" borderId="16" xfId="0" applyFont="1" applyBorder="1"/>
    <xf numFmtId="0" fontId="13" fillId="6" borderId="41" xfId="0" applyFont="1" applyFill="1" applyBorder="1" applyAlignment="1">
      <alignment horizontal="center"/>
    </xf>
    <xf numFmtId="0" fontId="14" fillId="0" borderId="42" xfId="0" applyFont="1" applyBorder="1"/>
    <xf numFmtId="0" fontId="14" fillId="0" borderId="43" xfId="0" applyFont="1" applyBorder="1"/>
    <xf numFmtId="0" fontId="14" fillId="0" borderId="44" xfId="0" applyFont="1" applyBorder="1"/>
    <xf numFmtId="0" fontId="13" fillId="6" borderId="46" xfId="0" applyFont="1" applyFill="1" applyBorder="1" applyAlignment="1">
      <alignment horizontal="center"/>
    </xf>
    <xf numFmtId="0" fontId="14" fillId="0" borderId="47" xfId="0" applyFont="1" applyBorder="1"/>
    <xf numFmtId="0" fontId="14" fillId="0" borderId="48" xfId="0" applyFont="1" applyBorder="1"/>
    <xf numFmtId="0" fontId="13" fillId="6" borderId="46" xfId="0" applyFont="1" applyFill="1" applyBorder="1" applyAlignment="1">
      <alignment horizontal="center" wrapText="1"/>
    </xf>
    <xf numFmtId="0" fontId="14" fillId="0" borderId="49" xfId="0" applyFont="1" applyBorder="1" applyAlignment="1">
      <alignment wrapText="1"/>
    </xf>
    <xf numFmtId="0" fontId="7" fillId="12" borderId="18" xfId="0" applyFont="1" applyFill="1" applyBorder="1" applyAlignment="1">
      <alignment horizontal="center" vertical="center" wrapText="1"/>
    </xf>
    <xf numFmtId="0" fontId="3" fillId="0" borderId="19" xfId="0" applyFont="1" applyBorder="1"/>
    <xf numFmtId="0" fontId="3" fillId="0" borderId="20" xfId="0" applyFont="1" applyBorder="1"/>
    <xf numFmtId="0" fontId="7" fillId="13" borderId="14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7" fillId="10" borderId="14" xfId="0" applyFont="1" applyFill="1" applyBorder="1" applyAlignment="1">
      <alignment horizontal="center" vertical="center" wrapText="1"/>
    </xf>
    <xf numFmtId="0" fontId="12" fillId="0" borderId="50" xfId="0" applyFont="1" applyBorder="1" applyAlignment="1">
      <alignment wrapText="1"/>
    </xf>
    <xf numFmtId="0" fontId="12" fillId="0" borderId="50" xfId="0" applyFont="1" applyBorder="1" applyAlignment="1">
      <alignment horizontal="right" wrapText="1"/>
    </xf>
    <xf numFmtId="0" fontId="15" fillId="0" borderId="50" xfId="0" applyFont="1" applyBorder="1" applyAlignment="1">
      <alignment horizontal="center" wrapText="1"/>
    </xf>
    <xf numFmtId="0" fontId="15" fillId="0" borderId="50" xfId="0" applyFont="1" applyBorder="1" applyAlignment="1">
      <alignment horizontal="center" vertical="center"/>
    </xf>
    <xf numFmtId="0" fontId="12" fillId="0" borderId="50" xfId="0" applyFont="1" applyBorder="1" applyAlignment="1"/>
    <xf numFmtId="0" fontId="12" fillId="0" borderId="5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sz="1400" b="1" i="0">
                <a:solidFill>
                  <a:schemeClr val="accent6"/>
                </a:solidFill>
                <a:latin typeface="+mn-lt"/>
              </a:defRPr>
            </a:pPr>
            <a:r>
              <a:rPr lang="es-ES" sz="1400" b="1" i="0">
                <a:solidFill>
                  <a:schemeClr val="accent6"/>
                </a:solidFill>
                <a:latin typeface="+mn-lt"/>
              </a:rPr>
              <a:t>EVALUACIÓN CAPACIDADES  ORGANIZACIONAL  </a:t>
            </a:r>
          </a:p>
        </c:rich>
      </c:tx>
      <c:layout>
        <c:manualLayout>
          <c:xMode val="edge"/>
          <c:yMode val="edge"/>
          <c:x val="0.30877515325952848"/>
          <c:y val="1.9589827069644662E-2"/>
        </c:manualLayout>
      </c:layout>
      <c:overlay val="0"/>
    </c:title>
    <c:autoTitleDeleted val="0"/>
    <c:plotArea>
      <c:layout/>
      <c:radarChart>
        <c:radarStyle val="marker"/>
        <c:varyColors val="1"/>
        <c:ser>
          <c:idx val="0"/>
          <c:order val="0"/>
          <c:tx>
            <c:strRef>
              <c:f>'INFORME AUTODIAGNÓSTICO'!$F$13</c:f>
              <c:strCache>
                <c:ptCount val="1"/>
                <c:pt idx="0">
                  <c:v>% CUMPLIMIENTO </c:v>
                </c:pt>
              </c:strCache>
            </c:strRef>
          </c:tx>
          <c:spPr>
            <a:ln cmpd="sng">
              <a:solidFill>
                <a:srgbClr val="4472C4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6.3803680981595098E-2"/>
                  <c:y val="3.11526479750778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561-4BF6-8FFA-B5C3A8A1B7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solidFill>
                      <a:schemeClr val="accent6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'INFORME AUTODIAGNÓSTICO'!$B$14:$B$18</c:f>
              <c:strCache>
                <c:ptCount val="5"/>
                <c:pt idx="0">
                  <c:v>Compromiso de la alta dirección</c:v>
                </c:pt>
                <c:pt idx="1">
                  <c:v>Personal encargado de  la gestión energética</c:v>
                </c:pt>
                <c:pt idx="2">
                  <c:v>Conocimiento sobre usos y consumos de la energía </c:v>
                </c:pt>
                <c:pt idx="3">
                  <c:v>Gestión energética </c:v>
                </c:pt>
                <c:pt idx="4">
                  <c:v>implementación de proyectos </c:v>
                </c:pt>
              </c:strCache>
            </c:strRef>
          </c:cat>
          <c:val>
            <c:numRef>
              <c:f>'INFORME AUTODIAGNÓSTICO'!$F$14:$F$18</c:f>
              <c:numCache>
                <c:formatCode>0%</c:formatCode>
                <c:ptCount val="5"/>
                <c:pt idx="0">
                  <c:v>1</c:v>
                </c:pt>
                <c:pt idx="1">
                  <c:v>0.63636363636363635</c:v>
                </c:pt>
                <c:pt idx="2">
                  <c:v>1</c:v>
                </c:pt>
                <c:pt idx="3">
                  <c:v>1</c:v>
                </c:pt>
                <c:pt idx="4">
                  <c:v>0.27777777777777779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BF6-8FFA-B5C3A8A1B7A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000444766"/>
        <c:axId val="1092671816"/>
      </c:radarChart>
      <c:catAx>
        <c:axId val="100044476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1200" b="1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092671816"/>
        <c:crosses val="autoZero"/>
        <c:auto val="1"/>
        <c:lblAlgn val="ctr"/>
        <c:lblOffset val="100"/>
        <c:noMultiLvlLbl val="1"/>
      </c:catAx>
      <c:valAx>
        <c:axId val="1092671816"/>
        <c:scaling>
          <c:orientation val="minMax"/>
        </c:scaling>
        <c:delete val="1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000444766"/>
        <c:crosses val="autoZero"/>
        <c:crossBetween val="between"/>
      </c:valAx>
    </c:plotArea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15875</xdr:colOff>
      <xdr:row>20</xdr:row>
      <xdr:rowOff>177800</xdr:rowOff>
    </xdr:from>
    <xdr:ext cx="8048625" cy="4076700"/>
    <xdr:graphicFrame macro="">
      <xdr:nvGraphicFramePr>
        <xdr:cNvPr id="1443248606" name="Chart 1">
          <a:extLst>
            <a:ext uri="{FF2B5EF4-FFF2-40B4-BE49-F238E27FC236}">
              <a16:creationId xmlns:a16="http://schemas.microsoft.com/office/drawing/2014/main" id="{00000000-0008-0000-0100-0000DE3906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5</xdr:col>
      <xdr:colOff>650875</xdr:colOff>
      <xdr:row>0</xdr:row>
      <xdr:rowOff>63499</xdr:rowOff>
    </xdr:from>
    <xdr:ext cx="2370666" cy="7842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794750" y="63499"/>
          <a:ext cx="2370666" cy="78422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60325</xdr:colOff>
      <xdr:row>0</xdr:row>
      <xdr:rowOff>60325</xdr:rowOff>
    </xdr:from>
    <xdr:ext cx="2066925" cy="762000"/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325" y="60325"/>
          <a:ext cx="2066925" cy="76200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ORGE\HUELLA%20DE%20CARBONO\Herramienta%20de%20c&#225;lculo%2020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ALCANCE 1"/>
      <sheetName val="ALCANCE 2"/>
      <sheetName val="ALCANCE 3"/>
      <sheetName val="EVS"/>
      <sheetName val="FACTORES DE EMISIÓN "/>
      <sheetName val="COMBUSTIBLES"/>
      <sheetName val="CO2"/>
      <sheetName val="CH4 Y NO2"/>
      <sheetName val="F.E 2021"/>
    </sheetNames>
    <sheetDataSet>
      <sheetData sheetId="0"/>
      <sheetData sheetId="1"/>
      <sheetData sheetId="2"/>
      <sheetData sheetId="3"/>
      <sheetData sheetId="4">
        <row r="2">
          <cell r="A2">
            <v>2016</v>
          </cell>
        </row>
        <row r="1553">
          <cell r="I1553">
            <v>299.62699999999995</v>
          </cell>
          <cell r="O1553">
            <v>37.969200000000001</v>
          </cell>
          <cell r="Q1553">
            <v>721.8972</v>
          </cell>
          <cell r="T1553">
            <v>192.52424999999988</v>
          </cell>
          <cell r="V1553">
            <v>2052</v>
          </cell>
          <cell r="X1553">
            <v>37.404000000000003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01"/>
  <sheetViews>
    <sheetView workbookViewId="0">
      <selection activeCell="B1" sqref="B1:K1"/>
    </sheetView>
  </sheetViews>
  <sheetFormatPr baseColWidth="10" defaultColWidth="12.625" defaultRowHeight="15" customHeight="1" x14ac:dyDescent="0.2"/>
  <cols>
    <col min="1" max="1" width="6.875" customWidth="1"/>
    <col min="2" max="4" width="10" customWidth="1"/>
    <col min="5" max="5" width="26.125" customWidth="1"/>
    <col min="6" max="13" width="10" customWidth="1"/>
    <col min="14" max="14" width="10.375" customWidth="1"/>
  </cols>
  <sheetData>
    <row r="1" spans="1:14" ht="38.25" customHeight="1" x14ac:dyDescent="0.2">
      <c r="B1" s="39" t="s">
        <v>105</v>
      </c>
      <c r="C1" s="39"/>
      <c r="D1" s="39"/>
      <c r="E1" s="39"/>
      <c r="F1" s="39"/>
      <c r="G1" s="39"/>
      <c r="H1" s="39"/>
      <c r="I1" s="39"/>
      <c r="J1" s="39"/>
      <c r="K1" s="39"/>
    </row>
    <row r="2" spans="1:14" ht="57" customHeight="1" thickBot="1" x14ac:dyDescent="0.4">
      <c r="A2" s="1" t="s">
        <v>0</v>
      </c>
      <c r="B2" s="48" t="s">
        <v>1</v>
      </c>
      <c r="C2" s="49"/>
      <c r="D2" s="49"/>
      <c r="E2" s="49"/>
      <c r="F2" s="49"/>
      <c r="G2" s="49"/>
      <c r="H2" s="49"/>
      <c r="I2" s="49"/>
      <c r="J2" s="50"/>
      <c r="K2" s="2" t="s">
        <v>2</v>
      </c>
      <c r="L2" s="2" t="s">
        <v>3</v>
      </c>
      <c r="M2" s="3"/>
      <c r="N2" s="3"/>
    </row>
    <row r="3" spans="1:14" ht="57" customHeight="1" thickBot="1" x14ac:dyDescent="0.3">
      <c r="A3" s="4">
        <v>1</v>
      </c>
      <c r="B3" s="43" t="s">
        <v>4</v>
      </c>
      <c r="C3" s="44"/>
      <c r="D3" s="44"/>
      <c r="E3" s="44"/>
      <c r="F3" s="44"/>
      <c r="G3" s="44"/>
      <c r="H3" s="44"/>
      <c r="I3" s="44"/>
      <c r="J3" s="45"/>
      <c r="K3" s="5" t="str">
        <f>+VLOOKUP(B1,'EMPRESAS '!$A$1:$Y$51,8,FALSE)</f>
        <v>SI</v>
      </c>
      <c r="L3" s="6"/>
      <c r="M3" s="3"/>
      <c r="N3" s="3">
        <f>+IF(K3="SI",5,0)</f>
        <v>5</v>
      </c>
    </row>
    <row r="4" spans="1:14" ht="57" customHeight="1" thickBot="1" x14ac:dyDescent="0.3">
      <c r="A4" s="4">
        <v>2</v>
      </c>
      <c r="B4" s="43" t="s">
        <v>5</v>
      </c>
      <c r="C4" s="44"/>
      <c r="D4" s="44"/>
      <c r="E4" s="44"/>
      <c r="F4" s="44"/>
      <c r="G4" s="44"/>
      <c r="H4" s="44"/>
      <c r="I4" s="44"/>
      <c r="J4" s="45"/>
      <c r="K4" s="5" t="str">
        <f>+VLOOKUP(B1,'EMPRESAS '!$A$1:$Y$51,9,FALSE)</f>
        <v>SI</v>
      </c>
      <c r="L4" s="5"/>
      <c r="M4" s="3"/>
      <c r="N4" s="3">
        <f>+IF(K4="SI",4,0)</f>
        <v>4</v>
      </c>
    </row>
    <row r="5" spans="1:14" ht="57" customHeight="1" thickBot="1" x14ac:dyDescent="0.3">
      <c r="A5" s="4">
        <v>3</v>
      </c>
      <c r="B5" s="47" t="s">
        <v>6</v>
      </c>
      <c r="C5" s="44"/>
      <c r="D5" s="44"/>
      <c r="E5" s="44"/>
      <c r="F5" s="44"/>
      <c r="G5" s="44"/>
      <c r="H5" s="44"/>
      <c r="I5" s="44"/>
      <c r="J5" s="45"/>
      <c r="K5" s="5" t="str">
        <f>+VLOOKUP(B1,'EMPRESAS '!$A$1:$Y$51,10,FALSE)</f>
        <v>SI</v>
      </c>
      <c r="L5" s="5"/>
      <c r="M5" s="3"/>
      <c r="N5" s="3">
        <f>+IF(K5="SI",3,0)</f>
        <v>3</v>
      </c>
    </row>
    <row r="6" spans="1:14" ht="57" customHeight="1" thickBot="1" x14ac:dyDescent="0.3">
      <c r="A6" s="4">
        <v>4</v>
      </c>
      <c r="B6" s="47" t="s">
        <v>7</v>
      </c>
      <c r="C6" s="44"/>
      <c r="D6" s="44"/>
      <c r="E6" s="44"/>
      <c r="F6" s="44"/>
      <c r="G6" s="44"/>
      <c r="H6" s="44"/>
      <c r="I6" s="44"/>
      <c r="J6" s="45"/>
      <c r="K6" s="5" t="str">
        <f>+VLOOKUP(B1,'EMPRESAS '!$A$1:$Y$51,11,FALSE)</f>
        <v>SI</v>
      </c>
      <c r="L6" s="6"/>
      <c r="M6" s="3"/>
      <c r="N6" s="3">
        <f>+IF(K6="SI",4,0)</f>
        <v>4</v>
      </c>
    </row>
    <row r="7" spans="1:14" ht="57" customHeight="1" thickBot="1" x14ac:dyDescent="0.3">
      <c r="A7" s="4">
        <v>5</v>
      </c>
      <c r="B7" s="47" t="s">
        <v>8</v>
      </c>
      <c r="C7" s="44"/>
      <c r="D7" s="44"/>
      <c r="E7" s="44"/>
      <c r="F7" s="44"/>
      <c r="G7" s="44"/>
      <c r="H7" s="44"/>
      <c r="I7" s="44"/>
      <c r="J7" s="45"/>
      <c r="K7" s="5" t="str">
        <f>+VLOOKUP(B1,'EMPRESAS '!$A$1:$Y$51,12,FALSE)</f>
        <v>NO</v>
      </c>
      <c r="L7" s="5"/>
      <c r="M7" s="3"/>
      <c r="N7" s="3">
        <f>+IF(K7="SI",4,0)</f>
        <v>0</v>
      </c>
    </row>
    <row r="8" spans="1:14" ht="57" customHeight="1" thickBot="1" x14ac:dyDescent="0.3">
      <c r="A8" s="4">
        <v>6</v>
      </c>
      <c r="B8" s="47" t="s">
        <v>9</v>
      </c>
      <c r="C8" s="44"/>
      <c r="D8" s="44"/>
      <c r="E8" s="44"/>
      <c r="F8" s="44"/>
      <c r="G8" s="44"/>
      <c r="H8" s="44"/>
      <c r="I8" s="44"/>
      <c r="J8" s="45"/>
      <c r="K8" s="5" t="str">
        <f>+VLOOKUP(B1,'EMPRESAS '!$A$1:$Y$51,13,FALSE)</f>
        <v>SI</v>
      </c>
      <c r="L8" s="5"/>
      <c r="M8" s="3"/>
      <c r="N8" s="3">
        <f>+IF(K8="SI",3,0)</f>
        <v>3</v>
      </c>
    </row>
    <row r="9" spans="1:14" ht="57" customHeight="1" thickBot="1" x14ac:dyDescent="0.3">
      <c r="A9" s="4">
        <v>7</v>
      </c>
      <c r="B9" s="43" t="s">
        <v>10</v>
      </c>
      <c r="C9" s="44"/>
      <c r="D9" s="44"/>
      <c r="E9" s="44"/>
      <c r="F9" s="44"/>
      <c r="G9" s="44"/>
      <c r="H9" s="44"/>
      <c r="I9" s="44"/>
      <c r="J9" s="45"/>
      <c r="K9" s="5" t="str">
        <f>+VLOOKUP(B1,'EMPRESAS '!$A$1:$Y$51,14,FALSE)</f>
        <v>SI</v>
      </c>
      <c r="L9" s="6"/>
      <c r="M9" s="3"/>
      <c r="N9" s="3">
        <f>+IF(K9="SI",2,0)</f>
        <v>2</v>
      </c>
    </row>
    <row r="10" spans="1:14" ht="57" customHeight="1" thickBot="1" x14ac:dyDescent="0.3">
      <c r="A10" s="4">
        <v>8</v>
      </c>
      <c r="B10" s="43" t="s">
        <v>11</v>
      </c>
      <c r="C10" s="44"/>
      <c r="D10" s="44"/>
      <c r="E10" s="44"/>
      <c r="F10" s="44"/>
      <c r="G10" s="44"/>
      <c r="H10" s="44"/>
      <c r="I10" s="44"/>
      <c r="J10" s="45"/>
      <c r="K10" s="5" t="str">
        <f>+VLOOKUP(B1,'EMPRESAS '!$A$1:$Y$51,15,FALSE)</f>
        <v>SI</v>
      </c>
      <c r="L10" s="5"/>
      <c r="M10" s="3"/>
      <c r="N10" s="3">
        <f>+IF(K10="SI",5,0)</f>
        <v>5</v>
      </c>
    </row>
    <row r="11" spans="1:14" ht="57" customHeight="1" thickBot="1" x14ac:dyDescent="0.3">
      <c r="A11" s="4">
        <v>9</v>
      </c>
      <c r="B11" s="47" t="s">
        <v>12</v>
      </c>
      <c r="C11" s="44"/>
      <c r="D11" s="44"/>
      <c r="E11" s="44"/>
      <c r="F11" s="44"/>
      <c r="G11" s="44"/>
      <c r="H11" s="44"/>
      <c r="I11" s="44"/>
      <c r="J11" s="45"/>
      <c r="K11" s="5" t="str">
        <f>+VLOOKUP(B1,'EMPRESAS '!$A$1:$Y$51,16,FALSE)</f>
        <v>SI</v>
      </c>
      <c r="L11" s="5"/>
      <c r="M11" s="3"/>
      <c r="N11" s="3">
        <f>+IF(K11="SI",3,0)</f>
        <v>3</v>
      </c>
    </row>
    <row r="12" spans="1:14" ht="57" customHeight="1" thickBot="1" x14ac:dyDescent="0.3">
      <c r="A12" s="4">
        <v>10</v>
      </c>
      <c r="B12" s="47" t="s">
        <v>13</v>
      </c>
      <c r="C12" s="44"/>
      <c r="D12" s="44"/>
      <c r="E12" s="44"/>
      <c r="F12" s="44"/>
      <c r="G12" s="44"/>
      <c r="H12" s="44"/>
      <c r="I12" s="44"/>
      <c r="J12" s="45"/>
      <c r="K12" s="5" t="str">
        <f>+VLOOKUP(B1,'EMPRESAS '!$A$1:$Y$51,17,FALSE)</f>
        <v>SI</v>
      </c>
      <c r="L12" s="5"/>
      <c r="M12" s="3"/>
      <c r="N12" s="3">
        <f>+IF(K12="SI",3,0)</f>
        <v>3</v>
      </c>
    </row>
    <row r="13" spans="1:14" ht="57" customHeight="1" thickBot="1" x14ac:dyDescent="0.3">
      <c r="A13" s="4">
        <v>11</v>
      </c>
      <c r="B13" s="47" t="s">
        <v>14</v>
      </c>
      <c r="C13" s="44"/>
      <c r="D13" s="44"/>
      <c r="E13" s="44"/>
      <c r="F13" s="44"/>
      <c r="G13" s="44"/>
      <c r="H13" s="44"/>
      <c r="I13" s="44"/>
      <c r="J13" s="45"/>
      <c r="K13" s="5" t="str">
        <f>+VLOOKUP(B1,'EMPRESAS '!$A$1:$Y$51,18,FALSE)</f>
        <v>SI</v>
      </c>
      <c r="L13" s="6"/>
      <c r="M13" s="3"/>
      <c r="N13" s="3">
        <f>+IF(K13="SI",3,0)</f>
        <v>3</v>
      </c>
    </row>
    <row r="14" spans="1:14" ht="57" customHeight="1" thickBot="1" x14ac:dyDescent="0.3">
      <c r="A14" s="4">
        <v>12</v>
      </c>
      <c r="B14" s="43" t="s">
        <v>15</v>
      </c>
      <c r="C14" s="44"/>
      <c r="D14" s="44"/>
      <c r="E14" s="44"/>
      <c r="F14" s="44"/>
      <c r="G14" s="44"/>
      <c r="H14" s="44"/>
      <c r="I14" s="44"/>
      <c r="J14" s="45"/>
      <c r="K14" s="5" t="str">
        <f>+VLOOKUP(B1,'EMPRESAS '!$A$1:$Y$51,19,FALSE)</f>
        <v>SI</v>
      </c>
      <c r="L14" s="5"/>
      <c r="M14" s="3"/>
      <c r="N14" s="3">
        <f>+IF(K14="SI",4,0)</f>
        <v>4</v>
      </c>
    </row>
    <row r="15" spans="1:14" ht="57" customHeight="1" thickBot="1" x14ac:dyDescent="0.3">
      <c r="A15" s="4">
        <v>13</v>
      </c>
      <c r="B15" s="43" t="s">
        <v>16</v>
      </c>
      <c r="C15" s="44"/>
      <c r="D15" s="44"/>
      <c r="E15" s="44"/>
      <c r="F15" s="44"/>
      <c r="G15" s="44"/>
      <c r="H15" s="44"/>
      <c r="I15" s="44"/>
      <c r="J15" s="45"/>
      <c r="K15" s="5" t="str">
        <f>+VLOOKUP(B1,'EMPRESAS '!$A$1:$Y$51,20,FALSE)</f>
        <v>SI</v>
      </c>
      <c r="L15" s="5"/>
      <c r="M15" s="3"/>
      <c r="N15" s="3">
        <f>+IF(K15="SI",4,0)</f>
        <v>4</v>
      </c>
    </row>
    <row r="16" spans="1:14" ht="57" customHeight="1" thickBot="1" x14ac:dyDescent="0.3">
      <c r="A16" s="4">
        <v>14</v>
      </c>
      <c r="B16" s="43" t="s">
        <v>17</v>
      </c>
      <c r="C16" s="44"/>
      <c r="D16" s="44"/>
      <c r="E16" s="44"/>
      <c r="F16" s="44"/>
      <c r="G16" s="44"/>
      <c r="H16" s="44"/>
      <c r="I16" s="44"/>
      <c r="J16" s="45"/>
      <c r="K16" s="5" t="str">
        <f>+VLOOKUP(B1,'EMPRESAS '!$A$1:$Y$51,21,FALSE)</f>
        <v>SI</v>
      </c>
      <c r="L16" s="6"/>
      <c r="M16" s="3"/>
      <c r="N16" s="3">
        <f>+IF(K16="SI",5,0)</f>
        <v>5</v>
      </c>
    </row>
    <row r="17" spans="1:14" ht="57" customHeight="1" thickBot="1" x14ac:dyDescent="0.3">
      <c r="A17" s="4">
        <v>15</v>
      </c>
      <c r="B17" s="43" t="s">
        <v>18</v>
      </c>
      <c r="C17" s="44"/>
      <c r="D17" s="44"/>
      <c r="E17" s="44"/>
      <c r="F17" s="44"/>
      <c r="G17" s="44"/>
      <c r="H17" s="44"/>
      <c r="I17" s="44"/>
      <c r="J17" s="45"/>
      <c r="K17" s="5" t="str">
        <f>+VLOOKUP(B1,'EMPRESAS '!$A$1:$Y$51,22,FALSE)</f>
        <v>SI</v>
      </c>
      <c r="L17" s="5"/>
      <c r="M17" s="3"/>
      <c r="N17" s="3">
        <f>+IF(K17="SI",5,0)</f>
        <v>5</v>
      </c>
    </row>
    <row r="18" spans="1:14" ht="57" customHeight="1" thickBot="1" x14ac:dyDescent="0.3">
      <c r="A18" s="4">
        <v>16</v>
      </c>
      <c r="B18" s="43" t="s">
        <v>19</v>
      </c>
      <c r="C18" s="44"/>
      <c r="D18" s="44"/>
      <c r="E18" s="44"/>
      <c r="F18" s="44"/>
      <c r="G18" s="44"/>
      <c r="H18" s="44"/>
      <c r="I18" s="44"/>
      <c r="J18" s="45"/>
      <c r="K18" s="5" t="str">
        <f>+VLOOKUP(B1,'EMPRESAS '!$A$1:$Y$51,23,FALSE)</f>
        <v>NO</v>
      </c>
      <c r="L18" s="5"/>
      <c r="M18" s="3"/>
      <c r="N18" s="3">
        <f>+IF(K18="SI",4,0)</f>
        <v>0</v>
      </c>
    </row>
    <row r="19" spans="1:14" ht="57" customHeight="1" thickBot="1" x14ac:dyDescent="0.3">
      <c r="A19" s="4">
        <v>17</v>
      </c>
      <c r="B19" s="40" t="s">
        <v>20</v>
      </c>
      <c r="C19" s="41"/>
      <c r="D19" s="41"/>
      <c r="E19" s="41"/>
      <c r="F19" s="41"/>
      <c r="G19" s="41"/>
      <c r="H19" s="41"/>
      <c r="I19" s="41"/>
      <c r="J19" s="42"/>
      <c r="K19" s="5" t="str">
        <f>+VLOOKUP(B1,'EMPRESAS '!$A$1:$Y$51,24,FALSE)</f>
        <v>NO</v>
      </c>
      <c r="L19" s="7"/>
      <c r="M19" s="3"/>
      <c r="N19" s="3">
        <f>+IF(K19="SI",4,0)</f>
        <v>0</v>
      </c>
    </row>
    <row r="20" spans="1:14" ht="57" customHeight="1" thickBot="1" x14ac:dyDescent="0.3">
      <c r="A20" s="4">
        <v>18</v>
      </c>
      <c r="B20" s="43" t="s">
        <v>21</v>
      </c>
      <c r="C20" s="44"/>
      <c r="D20" s="44"/>
      <c r="E20" s="44"/>
      <c r="F20" s="44"/>
      <c r="G20" s="44"/>
      <c r="H20" s="44"/>
      <c r="I20" s="44"/>
      <c r="J20" s="45"/>
      <c r="K20" s="5" t="str">
        <f>+VLOOKUP(B1,'EMPRESAS '!$A$1:$Y$51,25,FALSE)</f>
        <v>NO</v>
      </c>
      <c r="L20" s="8"/>
      <c r="M20" s="3"/>
      <c r="N20" s="3">
        <f>+IF(K20="SI",5,0)</f>
        <v>0</v>
      </c>
    </row>
    <row r="21" spans="1:14" ht="57" customHeight="1" thickBot="1" x14ac:dyDescent="0.3">
      <c r="A21" s="4">
        <v>19</v>
      </c>
      <c r="B21" s="46" t="s">
        <v>22</v>
      </c>
      <c r="C21" s="44"/>
      <c r="D21" s="44"/>
      <c r="E21" s="44"/>
      <c r="F21" s="44"/>
      <c r="G21" s="44"/>
      <c r="H21" s="44"/>
      <c r="I21" s="44"/>
      <c r="J21" s="45"/>
      <c r="K21" s="5" t="str">
        <f>+VLOOKUP(B1,'EMPRESAS '!$A$1:$Z$51,26,FALSE)</f>
        <v>SI</v>
      </c>
      <c r="L21" s="9"/>
      <c r="M21" s="3"/>
      <c r="N21" s="3">
        <f>+IF(K21="SI",5,0)</f>
        <v>5</v>
      </c>
    </row>
    <row r="22" spans="1:14" ht="57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ht="57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>
        <f>+SUM(N3:N21)</f>
        <v>58</v>
      </c>
    </row>
    <row r="24" spans="1:14" ht="57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ht="57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ht="57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ht="57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57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57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57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ht="57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ht="57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ht="57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ht="57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ht="57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ht="57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ht="57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ht="57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ht="57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ht="57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ht="57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ht="57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ht="57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ht="57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ht="57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ht="57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57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57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57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57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57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57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57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57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57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57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57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57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57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57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57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57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57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57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57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57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57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57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57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57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57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57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57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57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57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57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57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57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57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57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57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57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57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57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57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57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57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57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57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57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57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57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57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57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57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57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57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57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57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57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57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57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57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57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57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57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57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57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57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57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57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57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57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57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57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57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57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57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57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57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57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57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57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57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57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57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57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57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57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57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57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57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57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57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57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57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57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57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57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57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57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57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57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57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57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57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57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57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57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57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57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57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57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57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57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57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57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57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57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57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57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57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57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57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57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57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57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57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57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57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57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57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57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57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57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57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57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57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57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57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57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57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57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57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57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57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57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57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57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57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57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57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57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57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57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57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57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57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57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57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57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57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57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57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57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57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57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57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57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57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57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57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57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57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57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57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57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57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57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57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57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57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57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57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57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57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57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57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57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57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57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57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57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57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57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57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57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57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57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57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57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57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57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57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57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57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57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57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57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57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57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57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57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ht="57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ht="57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ht="57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ht="57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ht="57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ht="57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ht="57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ht="57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ht="57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ht="57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ht="57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ht="57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ht="57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ht="57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ht="57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ht="57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ht="57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ht="57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ht="57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ht="57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ht="57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ht="57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ht="57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ht="57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ht="57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ht="57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ht="57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ht="57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ht="57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ht="57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ht="57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ht="57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ht="57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ht="57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ht="57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ht="57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ht="57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ht="57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ht="57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ht="57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ht="57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ht="57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ht="57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ht="57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ht="57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ht="57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ht="57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ht="57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ht="57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ht="57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t="57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ht="57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ht="57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ht="57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ht="57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ht="57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ht="57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ht="57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ht="57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ht="57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ht="57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ht="57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ht="57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ht="57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ht="57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ht="57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ht="57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ht="57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ht="57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ht="57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ht="57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ht="57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ht="57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ht="57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ht="57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ht="57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ht="57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ht="57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ht="57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ht="57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ht="57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ht="57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ht="57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ht="57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ht="57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ht="57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ht="57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ht="57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ht="57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ht="57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ht="57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ht="57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ht="57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ht="57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ht="57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ht="57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ht="57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ht="57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ht="57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ht="57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ht="57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ht="57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ht="57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ht="57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ht="57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ht="57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ht="57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ht="57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ht="57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ht="57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ht="57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ht="57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ht="57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ht="57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ht="57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ht="57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ht="57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ht="57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ht="57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ht="57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ht="57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ht="57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ht="57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ht="57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ht="57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ht="57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ht="57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ht="57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ht="57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ht="57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ht="57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ht="57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ht="57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ht="57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ht="57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ht="57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ht="57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ht="57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ht="57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ht="57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ht="57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ht="57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ht="57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ht="57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ht="57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ht="57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57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ht="57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ht="57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ht="57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ht="57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ht="57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ht="57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ht="57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57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ht="57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ht="57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ht="57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ht="57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ht="57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ht="57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ht="57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ht="57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ht="57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ht="57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ht="57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ht="57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ht="57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ht="57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ht="57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ht="57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ht="57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ht="57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ht="57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ht="57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ht="57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ht="57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ht="57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57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ht="57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57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ht="57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ht="57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ht="57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57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ht="57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ht="57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ht="57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ht="57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ht="57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ht="57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ht="57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ht="57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ht="57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ht="57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ht="57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ht="57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ht="57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ht="57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ht="57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ht="57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ht="57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ht="57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57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ht="57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ht="57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ht="57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ht="57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ht="57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ht="57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ht="57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ht="57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ht="57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ht="57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ht="57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ht="57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ht="57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ht="57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ht="57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ht="57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ht="57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ht="57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ht="57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ht="57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ht="57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ht="57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ht="57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ht="57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ht="57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ht="57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ht="57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ht="57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ht="57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ht="57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ht="57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ht="57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ht="57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ht="57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ht="57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ht="57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ht="57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ht="57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ht="57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ht="57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ht="57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ht="57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ht="57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ht="57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ht="57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ht="57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ht="57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ht="57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ht="57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ht="57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ht="57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ht="57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ht="57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ht="57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ht="57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ht="57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ht="57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ht="57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ht="57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ht="57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ht="57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ht="57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ht="57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ht="57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ht="57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ht="57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ht="57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ht="57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ht="57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ht="57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ht="57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ht="57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ht="57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ht="57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ht="57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ht="57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ht="57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ht="57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ht="57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ht="57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ht="57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ht="57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ht="57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ht="57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ht="57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ht="57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ht="57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ht="57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ht="57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ht="57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ht="57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57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ht="57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ht="57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ht="57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ht="57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ht="57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ht="57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ht="57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ht="57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ht="57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ht="57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ht="57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ht="57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ht="57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ht="57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ht="57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ht="57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ht="57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ht="57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ht="57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ht="57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ht="57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ht="57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ht="57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ht="57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ht="57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ht="57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ht="57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ht="57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ht="57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ht="57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ht="57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ht="57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ht="57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ht="57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ht="57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ht="57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ht="57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ht="57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ht="57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ht="57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ht="57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ht="57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ht="57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57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ht="57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ht="57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ht="57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ht="57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ht="57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ht="57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ht="57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ht="57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ht="57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ht="57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ht="57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ht="57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ht="57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ht="57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ht="57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ht="57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ht="57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ht="57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ht="57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ht="57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ht="57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ht="57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ht="57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ht="57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ht="57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ht="57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ht="57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ht="57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ht="57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ht="57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ht="57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ht="57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ht="57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ht="57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ht="57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ht="57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ht="57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ht="57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ht="57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ht="57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ht="57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ht="57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ht="57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ht="57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ht="57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ht="57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ht="57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ht="57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ht="57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ht="57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ht="57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ht="57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ht="57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ht="57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ht="57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ht="57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ht="57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ht="57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ht="57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ht="57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ht="57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ht="57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ht="57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ht="57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ht="57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ht="57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ht="57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ht="57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ht="57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ht="57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ht="57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ht="57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ht="57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ht="57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ht="57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ht="57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ht="57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ht="57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ht="57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ht="57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ht="57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ht="57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ht="57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ht="57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ht="57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ht="57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ht="57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ht="57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ht="57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ht="57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ht="57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ht="57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ht="57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ht="57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ht="57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ht="57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ht="57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ht="57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ht="57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ht="57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ht="57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ht="57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ht="57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ht="57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ht="57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ht="57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ht="57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ht="57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ht="57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ht="57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ht="57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ht="57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ht="57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ht="57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ht="57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ht="57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ht="57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ht="57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ht="57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ht="57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ht="57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ht="57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ht="57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ht="57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ht="57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ht="57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ht="57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ht="57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ht="57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ht="57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ht="57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ht="57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ht="57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ht="57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ht="57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ht="57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ht="57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ht="57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ht="57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ht="57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ht="57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ht="57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ht="57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ht="57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ht="57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ht="57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ht="57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ht="57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ht="57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ht="57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ht="57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ht="57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ht="57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ht="57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ht="57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ht="57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57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ht="57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ht="57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ht="57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ht="57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ht="57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ht="57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ht="57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ht="57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ht="57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ht="57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ht="57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ht="57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ht="57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ht="57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ht="57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ht="57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ht="57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ht="57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ht="57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ht="57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ht="57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ht="57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ht="57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ht="57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ht="57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ht="57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ht="57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ht="57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ht="57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ht="57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ht="57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ht="57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ht="57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ht="57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ht="57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ht="57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ht="57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ht="57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ht="57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ht="57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ht="57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ht="57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ht="57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ht="57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ht="57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ht="57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ht="57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ht="57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ht="57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ht="57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ht="57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ht="57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ht="57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ht="57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ht="57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ht="57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ht="57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ht="57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ht="57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ht="57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ht="57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ht="57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ht="57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ht="57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ht="57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ht="57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ht="57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ht="57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ht="57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ht="57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ht="57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ht="57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ht="57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ht="57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ht="57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ht="57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ht="57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ht="57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ht="57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ht="57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ht="57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ht="57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ht="57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ht="57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ht="57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ht="57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ht="57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ht="57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ht="57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ht="57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ht="57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ht="57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ht="57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ht="57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ht="57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ht="57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ht="57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ht="57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ht="57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ht="57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ht="57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ht="57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ht="57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ht="57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57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ht="57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ht="57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ht="57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ht="57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ht="57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ht="57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ht="57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ht="57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ht="57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ht="57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ht="57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ht="57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ht="57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ht="57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ht="57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ht="57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ht="57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ht="57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ht="57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ht="57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ht="57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ht="57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ht="57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ht="57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ht="57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ht="57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ht="57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ht="57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ht="57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ht="57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ht="57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ht="57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ht="57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ht="57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ht="57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ht="57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ht="57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ht="57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ht="57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ht="57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ht="57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ht="57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ht="57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ht="57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ht="57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ht="57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ht="57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ht="57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ht="57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ht="57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ht="57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ht="57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ht="57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ht="57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ht="57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ht="57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ht="57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ht="57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ht="57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ht="57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ht="57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ht="57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ht="57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ht="57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ht="57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ht="57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ht="57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57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ht="57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ht="57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ht="57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ht="57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ht="57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ht="57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ht="57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ht="57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ht="57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ht="57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ht="57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ht="57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ht="57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ht="57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ht="57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ht="57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ht="57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ht="57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ht="57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ht="57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ht="57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ht="57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ht="57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ht="57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ht="57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ht="57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ht="57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ht="57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ht="57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ht="57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ht="57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ht="57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ht="57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ht="57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ht="57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ht="57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ht="57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ht="57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ht="57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ht="57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ht="57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ht="57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ht="57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ht="57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ht="57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ht="57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ht="57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ht="57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ht="57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ht="57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ht="57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ht="57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ht="57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ht="57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ht="57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ht="57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ht="57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ht="57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ht="57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ht="57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ht="57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ht="57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ht="57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ht="57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ht="57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ht="57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ht="57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ht="57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ht="57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ht="57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ht="57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ht="57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1:14" ht="57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1:14" ht="57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1:14" ht="57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</row>
    <row r="999" spans="1:14" ht="57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</row>
    <row r="1000" spans="1:14" ht="57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</row>
    <row r="1001" spans="1:14" ht="57" customHeight="1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</row>
  </sheetData>
  <mergeCells count="21">
    <mergeCell ref="B2:J2"/>
    <mergeCell ref="B3:J3"/>
    <mergeCell ref="B4:J4"/>
    <mergeCell ref="B5:J5"/>
    <mergeCell ref="B6:J6"/>
    <mergeCell ref="B1:K1"/>
    <mergeCell ref="B19:J19"/>
    <mergeCell ref="B20:J20"/>
    <mergeCell ref="B21:J21"/>
    <mergeCell ref="B9:J9"/>
    <mergeCell ref="B10:J10"/>
    <mergeCell ref="B11:J11"/>
    <mergeCell ref="B12:J12"/>
    <mergeCell ref="B13:J13"/>
    <mergeCell ref="B14:J14"/>
    <mergeCell ref="B15:J15"/>
    <mergeCell ref="B7:J7"/>
    <mergeCell ref="B8:J8"/>
    <mergeCell ref="B16:J16"/>
    <mergeCell ref="B17:J17"/>
    <mergeCell ref="B18:J18"/>
  </mergeCells>
  <pageMargins left="0.7" right="0.7" top="0.75" bottom="0.75" header="0" footer="0"/>
  <pageSetup paperSize="9" scale="56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21B4F67-8D15-4FD9-B203-6097C9C1650E}">
          <x14:formula1>
            <xm:f>'EMPRESAS '!$A$2:$A$25</xm:f>
          </x14:formula1>
          <xm:sqref>B1:K1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000"/>
  <sheetViews>
    <sheetView showGridLines="0" tabSelected="1" view="pageBreakPreview" zoomScale="90" zoomScaleNormal="90" zoomScaleSheetLayoutView="90" workbookViewId="0">
      <selection activeCell="B2" sqref="B2:D2"/>
    </sheetView>
  </sheetViews>
  <sheetFormatPr baseColWidth="10" defaultColWidth="12.625" defaultRowHeight="15" customHeight="1" x14ac:dyDescent="0.2"/>
  <cols>
    <col min="1" max="1" width="20.375" customWidth="1"/>
    <col min="2" max="2" width="25.625" customWidth="1"/>
    <col min="3" max="3" width="33.125" customWidth="1"/>
    <col min="4" max="4" width="10.5" customWidth="1"/>
    <col min="5" max="5" width="17.375" customWidth="1"/>
    <col min="6" max="6" width="18.75" customWidth="1"/>
    <col min="7" max="7" width="20.75" customWidth="1"/>
    <col min="8" max="19" width="9.375" customWidth="1"/>
  </cols>
  <sheetData>
    <row r="1" spans="1:19" ht="74.25" customHeight="1" thickBot="1" x14ac:dyDescent="0.25">
      <c r="A1" s="76" t="s">
        <v>23</v>
      </c>
      <c r="B1" s="77"/>
      <c r="C1" s="77"/>
      <c r="D1" s="77"/>
      <c r="E1" s="77"/>
      <c r="F1" s="77"/>
      <c r="G1" s="77"/>
    </row>
    <row r="2" spans="1:19" ht="34.5" customHeight="1" x14ac:dyDescent="0.3">
      <c r="A2" s="35" t="s">
        <v>24</v>
      </c>
      <c r="B2" s="78" t="s">
        <v>105</v>
      </c>
      <c r="C2" s="79"/>
      <c r="D2" s="80"/>
      <c r="E2" s="36" t="s">
        <v>25</v>
      </c>
      <c r="F2" s="78">
        <f>+VLOOKUP(B2,'EMPRESAS '!$A$1:$F$51,2,FALSE)</f>
        <v>900534711</v>
      </c>
      <c r="G2" s="81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37.5" customHeight="1" thickBot="1" x14ac:dyDescent="0.35">
      <c r="A3" s="37" t="s">
        <v>26</v>
      </c>
      <c r="B3" s="82" t="str">
        <f>+VLOOKUP(B2,'EMPRESAS '!$A$1:$F$51,4,FALSE)</f>
        <v>AK 72 #80-94</v>
      </c>
      <c r="C3" s="83"/>
      <c r="D3" s="84"/>
      <c r="E3" s="38" t="s">
        <v>88</v>
      </c>
      <c r="F3" s="85" t="str">
        <f>+VLOOKUP(B2,'EMPRESAS '!$A$1:$G$51,7,FALSE)</f>
        <v>SERVICIOS</v>
      </c>
      <c r="G3" s="86"/>
    </row>
    <row r="4" spans="1:19" ht="36" customHeight="1" x14ac:dyDescent="0.4">
      <c r="A4" s="56" t="s">
        <v>27</v>
      </c>
      <c r="B4" s="57"/>
      <c r="C4" s="57"/>
      <c r="D4" s="57"/>
      <c r="E4" s="57"/>
      <c r="F4" s="57"/>
      <c r="G4" s="58"/>
    </row>
    <row r="5" spans="1:19" ht="36" customHeight="1" x14ac:dyDescent="0.2">
      <c r="A5" s="59" t="s">
        <v>194</v>
      </c>
      <c r="B5" s="60"/>
      <c r="C5" s="60"/>
      <c r="D5" s="60"/>
      <c r="E5" s="60"/>
      <c r="F5" s="60"/>
      <c r="G5" s="61"/>
    </row>
    <row r="6" spans="1:19" ht="22.5" customHeight="1" x14ac:dyDescent="0.2">
      <c r="A6" s="62"/>
      <c r="B6" s="63"/>
      <c r="C6" s="63"/>
      <c r="D6" s="63"/>
      <c r="E6" s="63"/>
      <c r="F6" s="63"/>
      <c r="G6" s="64"/>
    </row>
    <row r="7" spans="1:19" ht="109.5" customHeight="1" x14ac:dyDescent="0.2">
      <c r="A7" s="65" t="s">
        <v>28</v>
      </c>
      <c r="B7" s="60"/>
      <c r="C7" s="60"/>
      <c r="D7" s="60"/>
      <c r="E7" s="60"/>
      <c r="F7" s="60"/>
      <c r="G7" s="61"/>
    </row>
    <row r="8" spans="1:19" ht="12.75" customHeight="1" x14ac:dyDescent="0.2">
      <c r="A8" s="66" t="s">
        <v>29</v>
      </c>
      <c r="B8" s="60"/>
      <c r="C8" s="60"/>
      <c r="D8" s="60"/>
      <c r="E8" s="60"/>
      <c r="F8" s="60"/>
      <c r="G8" s="61"/>
    </row>
    <row r="9" spans="1:19" ht="30" customHeight="1" thickBot="1" x14ac:dyDescent="0.25">
      <c r="A9" s="67"/>
      <c r="B9" s="68"/>
      <c r="C9" s="68"/>
      <c r="D9" s="68"/>
      <c r="E9" s="68"/>
      <c r="F9" s="68"/>
      <c r="G9" s="69"/>
    </row>
    <row r="12" spans="1:19" ht="21.75" customHeight="1" thickBot="1" x14ac:dyDescent="0.3">
      <c r="B12" s="70" t="s">
        <v>30</v>
      </c>
      <c r="C12" s="44"/>
      <c r="D12" s="44"/>
      <c r="E12" s="44"/>
      <c r="F12" s="45"/>
      <c r="G12" s="11"/>
    </row>
    <row r="13" spans="1:19" ht="44.25" customHeight="1" thickBot="1" x14ac:dyDescent="0.25">
      <c r="B13" s="12" t="s">
        <v>31</v>
      </c>
      <c r="C13" s="13" t="s">
        <v>32</v>
      </c>
      <c r="D13" s="12" t="s">
        <v>33</v>
      </c>
      <c r="E13" s="14" t="s">
        <v>34</v>
      </c>
      <c r="F13" s="12" t="s">
        <v>35</v>
      </c>
      <c r="G13" s="13"/>
    </row>
    <row r="14" spans="1:19" ht="80.25" customHeight="1" thickBot="1" x14ac:dyDescent="0.25">
      <c r="B14" s="15" t="s">
        <v>36</v>
      </c>
      <c r="C14" s="16" t="s">
        <v>37</v>
      </c>
      <c r="D14" s="17">
        <v>12</v>
      </c>
      <c r="E14" s="18">
        <f>+SUM('CUESTIONARIO '!N3:N5)</f>
        <v>12</v>
      </c>
      <c r="F14" s="19">
        <f t="shared" ref="F14:F18" si="0">+(E14/D14)</f>
        <v>1</v>
      </c>
      <c r="G14" s="20"/>
    </row>
    <row r="15" spans="1:19" ht="76.5" customHeight="1" thickBot="1" x14ac:dyDescent="0.25">
      <c r="B15" s="21" t="s">
        <v>38</v>
      </c>
      <c r="C15" s="16" t="s">
        <v>39</v>
      </c>
      <c r="D15" s="17">
        <v>11</v>
      </c>
      <c r="E15" s="18">
        <f>+SUM('CUESTIONARIO '!N6:N8)</f>
        <v>7</v>
      </c>
      <c r="F15" s="19">
        <f t="shared" si="0"/>
        <v>0.63636363636363635</v>
      </c>
      <c r="G15" s="20"/>
    </row>
    <row r="16" spans="1:19" ht="70.5" customHeight="1" thickBot="1" x14ac:dyDescent="0.25">
      <c r="B16" s="22" t="s">
        <v>40</v>
      </c>
      <c r="C16" s="16" t="s">
        <v>41</v>
      </c>
      <c r="D16" s="17">
        <v>16</v>
      </c>
      <c r="E16" s="18">
        <f>+SUM('CUESTIONARIO '!N9:N13)</f>
        <v>16</v>
      </c>
      <c r="F16" s="19">
        <f t="shared" si="0"/>
        <v>1</v>
      </c>
      <c r="G16" s="20"/>
    </row>
    <row r="17" spans="2:7" ht="75" customHeight="1" thickBot="1" x14ac:dyDescent="0.25">
      <c r="B17" s="23" t="s">
        <v>42</v>
      </c>
      <c r="C17" s="16" t="s">
        <v>43</v>
      </c>
      <c r="D17" s="17">
        <v>18</v>
      </c>
      <c r="E17" s="18">
        <f>+SUM('CUESTIONARIO '!N14:N17)</f>
        <v>18</v>
      </c>
      <c r="F17" s="19">
        <f t="shared" si="0"/>
        <v>1</v>
      </c>
      <c r="G17" s="24"/>
    </row>
    <row r="18" spans="2:7" ht="59.25" customHeight="1" thickBot="1" x14ac:dyDescent="0.25">
      <c r="B18" s="16" t="s">
        <v>44</v>
      </c>
      <c r="C18" s="16" t="s">
        <v>45</v>
      </c>
      <c r="D18" s="17">
        <v>18</v>
      </c>
      <c r="E18" s="18">
        <f>+SUM('CUESTIONARIO '!N18:N21)</f>
        <v>5</v>
      </c>
      <c r="F18" s="19">
        <f t="shared" si="0"/>
        <v>0.27777777777777779</v>
      </c>
      <c r="G18" s="24"/>
    </row>
    <row r="19" spans="2:7" ht="31.5" customHeight="1" thickBot="1" x14ac:dyDescent="0.3">
      <c r="B19" s="25" t="s">
        <v>46</v>
      </c>
      <c r="C19" s="25"/>
      <c r="D19" s="26">
        <f t="shared" ref="D19:E19" si="1">+SUM(D14:D18)</f>
        <v>75</v>
      </c>
      <c r="E19" s="26">
        <f t="shared" si="1"/>
        <v>58</v>
      </c>
      <c r="F19" s="19"/>
      <c r="G19" s="27"/>
    </row>
    <row r="20" spans="2:7" x14ac:dyDescent="0.25">
      <c r="G20" s="27"/>
    </row>
    <row r="21" spans="2:7" ht="15.75" customHeight="1" x14ac:dyDescent="0.25">
      <c r="G21" s="27"/>
    </row>
    <row r="22" spans="2:7" ht="15.75" customHeight="1" x14ac:dyDescent="0.25">
      <c r="G22" s="27"/>
    </row>
    <row r="23" spans="2:7" ht="15.75" customHeight="1" x14ac:dyDescent="0.25">
      <c r="G23" s="27"/>
    </row>
    <row r="24" spans="2:7" ht="15.75" customHeight="1" x14ac:dyDescent="0.25">
      <c r="G24" s="27"/>
    </row>
    <row r="25" spans="2:7" ht="15.75" customHeight="1" x14ac:dyDescent="0.25">
      <c r="G25" s="27"/>
    </row>
    <row r="26" spans="2:7" ht="15.75" customHeight="1" x14ac:dyDescent="0.25">
      <c r="G26" s="27"/>
    </row>
    <row r="27" spans="2:7" ht="15.75" customHeight="1" x14ac:dyDescent="0.25">
      <c r="G27" s="27"/>
    </row>
    <row r="28" spans="2:7" ht="15.75" customHeight="1" x14ac:dyDescent="0.25">
      <c r="G28" s="27"/>
    </row>
    <row r="29" spans="2:7" ht="15.75" customHeight="1" x14ac:dyDescent="0.25">
      <c r="G29" s="27"/>
    </row>
    <row r="30" spans="2:7" ht="15.75" customHeight="1" x14ac:dyDescent="0.25">
      <c r="G30" s="27"/>
    </row>
    <row r="31" spans="2:7" ht="15.75" customHeight="1" x14ac:dyDescent="0.25">
      <c r="G31" s="27"/>
    </row>
    <row r="32" spans="2:7" ht="15.75" customHeight="1" x14ac:dyDescent="0.25">
      <c r="G32" s="27"/>
    </row>
    <row r="33" spans="1:7" ht="15.75" customHeight="1" x14ac:dyDescent="0.25">
      <c r="G33" s="27"/>
    </row>
    <row r="34" spans="1:7" ht="15.75" customHeight="1" x14ac:dyDescent="0.25">
      <c r="G34" s="27"/>
    </row>
    <row r="35" spans="1:7" ht="15.75" customHeight="1" x14ac:dyDescent="0.25">
      <c r="G35" s="27"/>
    </row>
    <row r="36" spans="1:7" ht="15.75" customHeight="1" x14ac:dyDescent="0.25">
      <c r="G36" s="27"/>
    </row>
    <row r="37" spans="1:7" ht="15.75" customHeight="1" x14ac:dyDescent="0.25">
      <c r="G37" s="27"/>
    </row>
    <row r="38" spans="1:7" ht="15.75" customHeight="1" x14ac:dyDescent="0.25">
      <c r="G38" s="27"/>
    </row>
    <row r="39" spans="1:7" ht="15.75" customHeight="1" x14ac:dyDescent="0.25">
      <c r="G39" s="27"/>
    </row>
    <row r="40" spans="1:7" ht="15.75" customHeight="1" x14ac:dyDescent="0.25">
      <c r="G40" s="27"/>
    </row>
    <row r="41" spans="1:7" ht="15.75" customHeight="1" x14ac:dyDescent="0.25">
      <c r="G41" s="27"/>
    </row>
    <row r="42" spans="1:7" ht="15.75" customHeight="1" x14ac:dyDescent="0.25">
      <c r="G42" s="27"/>
    </row>
    <row r="43" spans="1:7" ht="15.75" customHeight="1" thickBot="1" x14ac:dyDescent="0.25"/>
    <row r="44" spans="1:7" ht="39" customHeight="1" thickBot="1" x14ac:dyDescent="0.3">
      <c r="A44" s="71" t="s">
        <v>47</v>
      </c>
      <c r="B44" s="52"/>
      <c r="C44" s="72"/>
      <c r="D44" s="51" t="str">
        <f>+IF(AND('CUESTIONARIO '!N23&lt;10),"AFIANZAMIENTO DE CONOCIMIENTOS PREVIOS",IF(AND('CUESTIONARIO '!N23&gt;10,'CUESTIONARIO '!N23&lt;41),"CARACTERIZACIÓN ENERGÉTICA",IF(AND('CUESTIONARIO '!N23&gt;=40,'CUESTIONARIO '!N23&lt;56),"PERFILAMIENTO DE PROYECTOS",IF(AND('CUESTIONARIO '!N23&gt;55,'CUESTIONARIO '!N23&lt;66),"EVALUACIÓN DE PROYECTOS",IF(AND('CUESTIONARIO '!N23&gt;65),"IMPLEMENTACIÓN DE PROYECTOS")))))</f>
        <v>EVALUACIÓN DE PROYECTOS</v>
      </c>
      <c r="E44" s="52"/>
      <c r="F44" s="52"/>
      <c r="G44" s="53"/>
    </row>
    <row r="45" spans="1:7" ht="141" customHeight="1" thickBot="1" x14ac:dyDescent="0.25">
      <c r="A45" s="73" t="str">
        <f>+VLOOKUP(D44,Hoja3!$A$1:$J$6,2,FALSE)</f>
        <v>Este nivel tiene como principal propósito, el análisis de los aspectos técnicos y económicos de las principales medidas de eficiencia energética identificadas. La evaluación financiera, analiza el proyecto desde su rentabilidad y se enfoca en el análisis del grado en que el proyecto logra cumplir los objetivos que generen valor a la organización que participa en su ejecución y/o financiamiento.</v>
      </c>
      <c r="B45" s="74"/>
      <c r="C45" s="74"/>
      <c r="D45" s="74"/>
      <c r="E45" s="74"/>
      <c r="F45" s="74"/>
      <c r="G45" s="75"/>
    </row>
    <row r="46" spans="1:7" ht="15.75" customHeight="1" x14ac:dyDescent="0.2"/>
    <row r="47" spans="1:7" ht="15.75" customHeight="1" x14ac:dyDescent="0.2"/>
    <row r="48" spans="1:7" ht="15.75" customHeight="1" x14ac:dyDescent="0.2"/>
    <row r="49" spans="2:7" ht="15.75" customHeight="1" x14ac:dyDescent="0.2"/>
    <row r="50" spans="2:7" ht="15.75" customHeight="1" x14ac:dyDescent="0.2"/>
    <row r="51" spans="2:7" ht="15.75" customHeight="1" x14ac:dyDescent="0.2"/>
    <row r="52" spans="2:7" ht="15.75" customHeight="1" x14ac:dyDescent="0.2"/>
    <row r="53" spans="2:7" ht="15.75" customHeight="1" x14ac:dyDescent="0.2"/>
    <row r="54" spans="2:7" ht="15.75" customHeight="1" x14ac:dyDescent="0.2"/>
    <row r="55" spans="2:7" ht="15.75" customHeight="1" x14ac:dyDescent="0.2"/>
    <row r="56" spans="2:7" ht="15.75" customHeight="1" x14ac:dyDescent="0.2"/>
    <row r="57" spans="2:7" ht="15.75" customHeight="1" x14ac:dyDescent="0.2"/>
    <row r="58" spans="2:7" ht="15.75" customHeight="1" x14ac:dyDescent="0.2"/>
    <row r="59" spans="2:7" ht="15.75" hidden="1" customHeight="1" x14ac:dyDescent="0.25">
      <c r="B59" s="54" t="s">
        <v>48</v>
      </c>
      <c r="C59" s="55"/>
      <c r="D59" s="55"/>
      <c r="E59" s="55"/>
      <c r="F59" s="55"/>
      <c r="G59" s="55"/>
    </row>
    <row r="60" spans="2:7" ht="15.75" hidden="1" customHeight="1" x14ac:dyDescent="0.25">
      <c r="B60" s="28" t="s">
        <v>49</v>
      </c>
      <c r="D60" s="28">
        <f>+[1]EVS!A2</f>
        <v>2016</v>
      </c>
    </row>
    <row r="61" spans="2:7" ht="15.75" hidden="1" customHeight="1" x14ac:dyDescent="0.25">
      <c r="B61" s="28" t="s">
        <v>50</v>
      </c>
      <c r="D61" s="29">
        <f>+[1]EVS!I1553+[1]EVS!O1553+[1]EVS!Q1553</f>
        <v>1059.4933999999998</v>
      </c>
    </row>
    <row r="62" spans="2:7" ht="15.75" hidden="1" customHeight="1" x14ac:dyDescent="0.25">
      <c r="B62" s="28" t="s">
        <v>51</v>
      </c>
      <c r="D62" s="29">
        <f>+[1]EVS!T1553</f>
        <v>192.52424999999988</v>
      </c>
    </row>
    <row r="63" spans="2:7" ht="15.75" hidden="1" customHeight="1" x14ac:dyDescent="0.25">
      <c r="B63" s="28" t="s">
        <v>52</v>
      </c>
      <c r="D63" s="29">
        <f>+[1]EVS!V1553+[1]EVS!X1553</f>
        <v>2089.404</v>
      </c>
    </row>
    <row r="64" spans="2:7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4">
    <mergeCell ref="A1:G1"/>
    <mergeCell ref="B2:D2"/>
    <mergeCell ref="F2:G2"/>
    <mergeCell ref="B3:D3"/>
    <mergeCell ref="F3:G3"/>
    <mergeCell ref="D44:G44"/>
    <mergeCell ref="B59:G59"/>
    <mergeCell ref="A4:G4"/>
    <mergeCell ref="A5:G6"/>
    <mergeCell ref="A7:G7"/>
    <mergeCell ref="A8:G9"/>
    <mergeCell ref="B12:F12"/>
    <mergeCell ref="A44:C44"/>
    <mergeCell ref="A45:G45"/>
  </mergeCells>
  <pageMargins left="0.7" right="0.7" top="0.75" bottom="0.75" header="0" footer="0"/>
  <pageSetup scale="4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87FC0C1-ED6A-4536-B58C-C68F26ECF641}">
          <x14:formula1>
            <xm:f>'EMPRESAS '!$A$2:$A$26</xm:f>
          </x14:formula1>
          <xm:sqref>B2:D2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C555E-579E-4653-AAEE-AAD4280E3662}">
  <dimension ref="A1:AR126"/>
  <sheetViews>
    <sheetView topLeftCell="I1" workbookViewId="0">
      <selection activeCell="O16" sqref="O16"/>
    </sheetView>
  </sheetViews>
  <sheetFormatPr baseColWidth="10" defaultColWidth="12.625" defaultRowHeight="14.25" x14ac:dyDescent="0.2"/>
  <cols>
    <col min="1" max="1" width="26.875" style="34" customWidth="1"/>
    <col min="2" max="2" width="12.625" style="34" customWidth="1"/>
    <col min="3" max="3" width="8.875" style="34" customWidth="1"/>
    <col min="4" max="4" width="24.25" style="34" customWidth="1"/>
    <col min="5" max="26" width="18.875" style="34" customWidth="1"/>
    <col min="27" max="43" width="12.625" style="34"/>
    <col min="44" max="44" width="18.875" style="34" hidden="1" customWidth="1"/>
    <col min="45" max="45" width="12.625" style="34"/>
    <col min="46" max="51" width="18.875" style="34" customWidth="1"/>
    <col min="52" max="16384" width="12.625" style="34"/>
  </cols>
  <sheetData>
    <row r="1" spans="1:44" ht="22.5" customHeight="1" thickBot="1" x14ac:dyDescent="0.25">
      <c r="A1" s="95" t="s">
        <v>188</v>
      </c>
      <c r="B1" s="95" t="s">
        <v>189</v>
      </c>
      <c r="C1" s="95" t="s">
        <v>190</v>
      </c>
      <c r="D1" s="95" t="s">
        <v>26</v>
      </c>
      <c r="E1" s="95" t="s">
        <v>191</v>
      </c>
      <c r="F1" s="95" t="s">
        <v>192</v>
      </c>
      <c r="G1" s="95" t="s">
        <v>193</v>
      </c>
      <c r="H1" s="95" t="s">
        <v>91</v>
      </c>
      <c r="I1" s="95" t="s">
        <v>92</v>
      </c>
      <c r="J1" s="95" t="s">
        <v>6</v>
      </c>
      <c r="K1" s="95" t="s">
        <v>93</v>
      </c>
      <c r="L1" s="95" t="s">
        <v>94</v>
      </c>
      <c r="M1" s="95" t="s">
        <v>64</v>
      </c>
      <c r="N1" s="95" t="s">
        <v>11</v>
      </c>
      <c r="O1" s="95" t="s">
        <v>95</v>
      </c>
      <c r="P1" s="95" t="s">
        <v>96</v>
      </c>
      <c r="Q1" s="95" t="s">
        <v>97</v>
      </c>
      <c r="R1" s="95" t="s">
        <v>98</v>
      </c>
      <c r="S1" s="95" t="s">
        <v>65</v>
      </c>
      <c r="T1" s="95" t="s">
        <v>66</v>
      </c>
      <c r="U1" s="95" t="s">
        <v>99</v>
      </c>
      <c r="V1" s="95" t="s">
        <v>100</v>
      </c>
      <c r="W1" s="95" t="s">
        <v>20</v>
      </c>
      <c r="X1" s="95" t="s">
        <v>101</v>
      </c>
      <c r="Y1" s="95" t="s">
        <v>67</v>
      </c>
      <c r="Z1" s="96" t="s">
        <v>15</v>
      </c>
      <c r="AA1" s="93"/>
      <c r="AB1" s="93"/>
      <c r="AC1" s="93"/>
      <c r="AD1" s="93"/>
      <c r="AE1" s="93"/>
      <c r="AF1" s="93"/>
      <c r="AR1" s="33"/>
    </row>
    <row r="2" spans="1:44" ht="17.25" customHeight="1" thickBot="1" x14ac:dyDescent="0.25">
      <c r="A2" s="93" t="s">
        <v>78</v>
      </c>
      <c r="B2" s="94">
        <v>8999990619</v>
      </c>
      <c r="C2" s="93" t="s">
        <v>68</v>
      </c>
      <c r="D2" s="93" t="s">
        <v>121</v>
      </c>
      <c r="E2" s="97" t="s">
        <v>79</v>
      </c>
      <c r="F2" s="98" t="s">
        <v>80</v>
      </c>
      <c r="G2" s="98" t="s">
        <v>122</v>
      </c>
      <c r="H2" s="93" t="s">
        <v>2</v>
      </c>
      <c r="I2" s="93" t="s">
        <v>2</v>
      </c>
      <c r="J2" s="93" t="s">
        <v>2</v>
      </c>
      <c r="K2" s="93" t="s">
        <v>2</v>
      </c>
      <c r="L2" s="93" t="s">
        <v>2</v>
      </c>
      <c r="M2" s="93" t="s">
        <v>2</v>
      </c>
      <c r="N2" s="93" t="s">
        <v>3</v>
      </c>
      <c r="O2" s="93" t="s">
        <v>3</v>
      </c>
      <c r="P2" s="93" t="s">
        <v>3</v>
      </c>
      <c r="Q2" s="93" t="s">
        <v>3</v>
      </c>
      <c r="R2" s="93" t="s">
        <v>2</v>
      </c>
      <c r="S2" s="93" t="s">
        <v>2</v>
      </c>
      <c r="T2" s="93" t="s">
        <v>2</v>
      </c>
      <c r="U2" s="93" t="s">
        <v>2</v>
      </c>
      <c r="V2" s="93" t="s">
        <v>2</v>
      </c>
      <c r="W2" s="93" t="s">
        <v>3</v>
      </c>
      <c r="X2" s="93" t="s">
        <v>2</v>
      </c>
      <c r="Y2" s="93" t="s">
        <v>3</v>
      </c>
      <c r="Z2" s="93" t="s">
        <v>2</v>
      </c>
      <c r="AA2" s="93"/>
      <c r="AB2" s="93"/>
      <c r="AC2" s="93"/>
      <c r="AD2" s="93"/>
      <c r="AE2" s="93"/>
      <c r="AF2" s="93"/>
      <c r="AR2" s="33"/>
    </row>
    <row r="3" spans="1:44" ht="17.25" customHeight="1" thickBot="1" x14ac:dyDescent="0.25">
      <c r="A3" s="93" t="s">
        <v>157</v>
      </c>
      <c r="B3" s="94">
        <v>800217379</v>
      </c>
      <c r="C3" s="93" t="s">
        <v>68</v>
      </c>
      <c r="D3" s="93" t="s">
        <v>158</v>
      </c>
      <c r="E3" s="97" t="s">
        <v>159</v>
      </c>
      <c r="F3" s="98" t="s">
        <v>77</v>
      </c>
      <c r="G3" s="98" t="s">
        <v>86</v>
      </c>
      <c r="H3" s="93" t="s">
        <v>2</v>
      </c>
      <c r="I3" s="93" t="s">
        <v>2</v>
      </c>
      <c r="J3" s="93" t="s">
        <v>2</v>
      </c>
      <c r="K3" s="93" t="s">
        <v>2</v>
      </c>
      <c r="L3" s="93" t="s">
        <v>3</v>
      </c>
      <c r="M3" s="93" t="s">
        <v>2</v>
      </c>
      <c r="N3" s="93" t="s">
        <v>3</v>
      </c>
      <c r="O3" s="93" t="s">
        <v>2</v>
      </c>
      <c r="P3" s="93" t="s">
        <v>3</v>
      </c>
      <c r="Q3" s="93" t="s">
        <v>3</v>
      </c>
      <c r="R3" s="93" t="s">
        <v>2</v>
      </c>
      <c r="S3" s="93" t="s">
        <v>3</v>
      </c>
      <c r="T3" s="93" t="s">
        <v>2</v>
      </c>
      <c r="U3" s="93" t="s">
        <v>3</v>
      </c>
      <c r="V3" s="93" t="s">
        <v>3</v>
      </c>
      <c r="W3" s="93" t="s">
        <v>3</v>
      </c>
      <c r="X3" s="93" t="s">
        <v>3</v>
      </c>
      <c r="Y3" s="93" t="s">
        <v>3</v>
      </c>
      <c r="Z3" s="93" t="s">
        <v>3</v>
      </c>
      <c r="AA3" s="93"/>
      <c r="AB3" s="93"/>
      <c r="AC3" s="93"/>
      <c r="AD3" s="93"/>
      <c r="AE3" s="93"/>
      <c r="AF3" s="93"/>
      <c r="AR3" s="33"/>
    </row>
    <row r="4" spans="1:44" ht="17.25" customHeight="1" thickBot="1" x14ac:dyDescent="0.25">
      <c r="A4" s="93" t="s">
        <v>184</v>
      </c>
      <c r="B4" s="94">
        <v>900527685</v>
      </c>
      <c r="C4" s="93" t="s">
        <v>68</v>
      </c>
      <c r="D4" s="93" t="s">
        <v>185</v>
      </c>
      <c r="E4" s="97" t="s">
        <v>186</v>
      </c>
      <c r="F4" s="98" t="s">
        <v>77</v>
      </c>
      <c r="G4" s="98" t="s">
        <v>187</v>
      </c>
      <c r="H4" s="93" t="s">
        <v>3</v>
      </c>
      <c r="I4" s="93" t="s">
        <v>2</v>
      </c>
      <c r="J4" s="93" t="s">
        <v>2</v>
      </c>
      <c r="K4" s="93" t="s">
        <v>2</v>
      </c>
      <c r="L4" s="93" t="s">
        <v>3</v>
      </c>
      <c r="M4" s="93" t="s">
        <v>3</v>
      </c>
      <c r="N4" s="93" t="s">
        <v>3</v>
      </c>
      <c r="O4" s="93" t="s">
        <v>3</v>
      </c>
      <c r="P4" s="93" t="s">
        <v>2</v>
      </c>
      <c r="Q4" s="93" t="s">
        <v>3</v>
      </c>
      <c r="R4" s="93" t="s">
        <v>3</v>
      </c>
      <c r="S4" s="93" t="s">
        <v>3</v>
      </c>
      <c r="T4" s="93" t="s">
        <v>3</v>
      </c>
      <c r="U4" s="93" t="s">
        <v>3</v>
      </c>
      <c r="V4" s="93" t="s">
        <v>2</v>
      </c>
      <c r="W4" s="93" t="s">
        <v>2</v>
      </c>
      <c r="X4" s="93" t="s">
        <v>2</v>
      </c>
      <c r="Y4" s="93" t="s">
        <v>3</v>
      </c>
      <c r="Z4" s="93" t="s">
        <v>3</v>
      </c>
      <c r="AA4" s="93"/>
      <c r="AB4" s="93"/>
      <c r="AC4" s="93"/>
      <c r="AD4" s="93"/>
      <c r="AE4" s="93"/>
      <c r="AF4" s="93"/>
      <c r="AR4" s="33"/>
    </row>
    <row r="5" spans="1:44" ht="17.25" customHeight="1" thickBot="1" x14ac:dyDescent="0.25">
      <c r="A5" s="93" t="s">
        <v>123</v>
      </c>
      <c r="B5" s="94">
        <v>860015204</v>
      </c>
      <c r="C5" s="93" t="s">
        <v>72</v>
      </c>
      <c r="D5" s="93" t="s">
        <v>124</v>
      </c>
      <c r="E5" s="97" t="s">
        <v>125</v>
      </c>
      <c r="F5" s="98" t="s">
        <v>77</v>
      </c>
      <c r="G5" s="98" t="s">
        <v>126</v>
      </c>
      <c r="H5" s="93" t="s">
        <v>3</v>
      </c>
      <c r="I5" s="93" t="s">
        <v>2</v>
      </c>
      <c r="J5" s="93" t="s">
        <v>2</v>
      </c>
      <c r="K5" s="93" t="s">
        <v>2</v>
      </c>
      <c r="L5" s="93" t="s">
        <v>3</v>
      </c>
      <c r="M5" s="93" t="s">
        <v>2</v>
      </c>
      <c r="N5" s="93" t="s">
        <v>2</v>
      </c>
      <c r="O5" s="93" t="s">
        <v>2</v>
      </c>
      <c r="P5" s="93" t="s">
        <v>2</v>
      </c>
      <c r="Q5" s="93" t="s">
        <v>2</v>
      </c>
      <c r="R5" s="93" t="s">
        <v>2</v>
      </c>
      <c r="S5" s="93" t="s">
        <v>2</v>
      </c>
      <c r="T5" s="93" t="s">
        <v>2</v>
      </c>
      <c r="U5" s="93" t="s">
        <v>2</v>
      </c>
      <c r="V5" s="93" t="s">
        <v>3</v>
      </c>
      <c r="W5" s="93" t="s">
        <v>3</v>
      </c>
      <c r="X5" s="93" t="s">
        <v>2</v>
      </c>
      <c r="Y5" s="93" t="s">
        <v>3</v>
      </c>
      <c r="Z5" s="93" t="s">
        <v>2</v>
      </c>
      <c r="AA5" s="93"/>
      <c r="AB5" s="93"/>
      <c r="AC5" s="93"/>
      <c r="AD5" s="93"/>
      <c r="AE5" s="93"/>
      <c r="AF5" s="93"/>
      <c r="AR5" s="33"/>
    </row>
    <row r="6" spans="1:44" ht="17.25" customHeight="1" thickBot="1" x14ac:dyDescent="0.25">
      <c r="A6" s="93" t="s">
        <v>102</v>
      </c>
      <c r="B6" s="94">
        <v>8600632014</v>
      </c>
      <c r="C6" s="93" t="s">
        <v>68</v>
      </c>
      <c r="D6" s="93" t="s">
        <v>103</v>
      </c>
      <c r="E6" s="97" t="s">
        <v>104</v>
      </c>
      <c r="F6" s="98" t="s">
        <v>71</v>
      </c>
      <c r="G6" s="98" t="s">
        <v>86</v>
      </c>
      <c r="H6" s="93" t="s">
        <v>3</v>
      </c>
      <c r="I6" s="93" t="s">
        <v>3</v>
      </c>
      <c r="J6" s="93" t="s">
        <v>2</v>
      </c>
      <c r="K6" s="93" t="s">
        <v>2</v>
      </c>
      <c r="L6" s="93" t="s">
        <v>3</v>
      </c>
      <c r="M6" s="93" t="s">
        <v>3</v>
      </c>
      <c r="N6" s="93" t="s">
        <v>3</v>
      </c>
      <c r="O6" s="93" t="s">
        <v>3</v>
      </c>
      <c r="P6" s="93" t="s">
        <v>3</v>
      </c>
      <c r="Q6" s="93" t="s">
        <v>3</v>
      </c>
      <c r="R6" s="93" t="s">
        <v>3</v>
      </c>
      <c r="S6" s="93" t="s">
        <v>3</v>
      </c>
      <c r="T6" s="93" t="s">
        <v>3</v>
      </c>
      <c r="U6" s="93" t="s">
        <v>3</v>
      </c>
      <c r="V6" s="93" t="s">
        <v>3</v>
      </c>
      <c r="W6" s="93" t="s">
        <v>3</v>
      </c>
      <c r="X6" s="93" t="s">
        <v>3</v>
      </c>
      <c r="Y6" s="93" t="s">
        <v>3</v>
      </c>
      <c r="Z6" s="93" t="s">
        <v>3</v>
      </c>
      <c r="AA6" s="93"/>
      <c r="AB6" s="93"/>
      <c r="AC6" s="93"/>
      <c r="AD6" s="93"/>
      <c r="AE6" s="93"/>
      <c r="AF6" s="93"/>
      <c r="AR6" s="33"/>
    </row>
    <row r="7" spans="1:44" ht="17.25" customHeight="1" thickBot="1" x14ac:dyDescent="0.25">
      <c r="A7" s="93" t="s">
        <v>118</v>
      </c>
      <c r="B7" s="94">
        <v>830061125</v>
      </c>
      <c r="C7" s="93" t="s">
        <v>68</v>
      </c>
      <c r="D7" s="93" t="s">
        <v>119</v>
      </c>
      <c r="E7" s="97" t="s">
        <v>120</v>
      </c>
      <c r="F7" s="98" t="s">
        <v>81</v>
      </c>
      <c r="G7" s="98" t="s">
        <v>74</v>
      </c>
      <c r="H7" s="93" t="s">
        <v>3</v>
      </c>
      <c r="I7" s="93" t="s">
        <v>2</v>
      </c>
      <c r="J7" s="93" t="s">
        <v>2</v>
      </c>
      <c r="K7" s="93" t="s">
        <v>2</v>
      </c>
      <c r="L7" s="93" t="s">
        <v>2</v>
      </c>
      <c r="M7" s="93" t="s">
        <v>2</v>
      </c>
      <c r="N7" s="93" t="s">
        <v>3</v>
      </c>
      <c r="O7" s="93" t="s">
        <v>2</v>
      </c>
      <c r="P7" s="93" t="s">
        <v>2</v>
      </c>
      <c r="Q7" s="93" t="s">
        <v>2</v>
      </c>
      <c r="R7" s="93" t="s">
        <v>3</v>
      </c>
      <c r="S7" s="93" t="s">
        <v>3</v>
      </c>
      <c r="T7" s="93" t="s">
        <v>2</v>
      </c>
      <c r="U7" s="93" t="s">
        <v>3</v>
      </c>
      <c r="V7" s="93" t="s">
        <v>2</v>
      </c>
      <c r="W7" s="93" t="s">
        <v>2</v>
      </c>
      <c r="X7" s="93" t="s">
        <v>3</v>
      </c>
      <c r="Y7" s="93" t="s">
        <v>3</v>
      </c>
      <c r="Z7" s="93" t="s">
        <v>2</v>
      </c>
      <c r="AA7" s="93"/>
      <c r="AB7" s="93"/>
      <c r="AC7" s="93"/>
      <c r="AD7" s="93"/>
      <c r="AE7" s="93"/>
      <c r="AF7" s="93"/>
      <c r="AR7" s="33"/>
    </row>
    <row r="8" spans="1:44" ht="17.25" customHeight="1" thickBot="1" x14ac:dyDescent="0.25">
      <c r="A8" s="93" t="s">
        <v>154</v>
      </c>
      <c r="B8" s="94">
        <v>8605155184</v>
      </c>
      <c r="C8" s="93" t="s">
        <v>68</v>
      </c>
      <c r="D8" s="93" t="s">
        <v>155</v>
      </c>
      <c r="E8" s="97" t="s">
        <v>156</v>
      </c>
      <c r="F8" s="98" t="s">
        <v>77</v>
      </c>
      <c r="G8" s="98" t="s">
        <v>86</v>
      </c>
      <c r="H8" s="93" t="s">
        <v>3</v>
      </c>
      <c r="I8" s="93" t="s">
        <v>2</v>
      </c>
      <c r="J8" s="93" t="s">
        <v>2</v>
      </c>
      <c r="K8" s="93" t="s">
        <v>2</v>
      </c>
      <c r="L8" s="93" t="s">
        <v>2</v>
      </c>
      <c r="M8" s="93" t="s">
        <v>2</v>
      </c>
      <c r="N8" s="93" t="s">
        <v>3</v>
      </c>
      <c r="O8" s="93" t="s">
        <v>3</v>
      </c>
      <c r="P8" s="93" t="s">
        <v>2</v>
      </c>
      <c r="Q8" s="93" t="s">
        <v>3</v>
      </c>
      <c r="R8" s="93" t="s">
        <v>2</v>
      </c>
      <c r="S8" s="93" t="s">
        <v>2</v>
      </c>
      <c r="T8" s="93" t="s">
        <v>2</v>
      </c>
      <c r="U8" s="93" t="s">
        <v>3</v>
      </c>
      <c r="V8" s="93" t="s">
        <v>3</v>
      </c>
      <c r="W8" s="93" t="s">
        <v>3</v>
      </c>
      <c r="X8" s="93" t="s">
        <v>2</v>
      </c>
      <c r="Y8" s="93" t="s">
        <v>3</v>
      </c>
      <c r="Z8" s="93" t="s">
        <v>2</v>
      </c>
      <c r="AA8" s="93"/>
      <c r="AB8" s="93"/>
      <c r="AC8" s="93"/>
      <c r="AD8" s="93"/>
      <c r="AE8" s="93"/>
      <c r="AF8" s="93"/>
      <c r="AR8" s="33"/>
    </row>
    <row r="9" spans="1:44" ht="17.25" customHeight="1" thickBot="1" x14ac:dyDescent="0.25">
      <c r="A9" s="93" t="s">
        <v>160</v>
      </c>
      <c r="B9" s="94">
        <v>901186051</v>
      </c>
      <c r="C9" s="93" t="s">
        <v>68</v>
      </c>
      <c r="D9" s="93" t="s">
        <v>161</v>
      </c>
      <c r="E9" s="97" t="s">
        <v>162</v>
      </c>
      <c r="F9" s="98" t="s">
        <v>163</v>
      </c>
      <c r="G9" s="98" t="s">
        <v>164</v>
      </c>
      <c r="H9" s="93" t="s">
        <v>2</v>
      </c>
      <c r="I9" s="93" t="s">
        <v>2</v>
      </c>
      <c r="J9" s="93" t="s">
        <v>2</v>
      </c>
      <c r="K9" s="93" t="s">
        <v>2</v>
      </c>
      <c r="L9" s="93" t="s">
        <v>3</v>
      </c>
      <c r="M9" s="93" t="s">
        <v>2</v>
      </c>
      <c r="N9" s="93" t="s">
        <v>2</v>
      </c>
      <c r="O9" s="93" t="s">
        <v>2</v>
      </c>
      <c r="P9" s="93" t="s">
        <v>2</v>
      </c>
      <c r="Q9" s="93" t="s">
        <v>2</v>
      </c>
      <c r="R9" s="93" t="s">
        <v>3</v>
      </c>
      <c r="S9" s="93" t="s">
        <v>2</v>
      </c>
      <c r="T9" s="93" t="s">
        <v>2</v>
      </c>
      <c r="U9" s="93" t="s">
        <v>3</v>
      </c>
      <c r="V9" s="93" t="s">
        <v>3</v>
      </c>
      <c r="W9" s="93" t="s">
        <v>3</v>
      </c>
      <c r="X9" s="93" t="s">
        <v>3</v>
      </c>
      <c r="Y9" s="93" t="s">
        <v>3</v>
      </c>
      <c r="Z9" s="93" t="s">
        <v>3</v>
      </c>
      <c r="AA9" s="93"/>
      <c r="AB9" s="93"/>
      <c r="AC9" s="93"/>
      <c r="AD9" s="93"/>
      <c r="AE9" s="93"/>
      <c r="AF9" s="93"/>
      <c r="AR9" s="33"/>
    </row>
    <row r="10" spans="1:44" ht="17.25" customHeight="1" thickBot="1" x14ac:dyDescent="0.25">
      <c r="A10" s="93" t="s">
        <v>127</v>
      </c>
      <c r="B10" s="94">
        <v>899999011</v>
      </c>
      <c r="C10" s="93" t="s">
        <v>72</v>
      </c>
      <c r="D10" s="93" t="s">
        <v>128</v>
      </c>
      <c r="E10" s="97" t="s">
        <v>129</v>
      </c>
      <c r="F10" s="98" t="s">
        <v>84</v>
      </c>
      <c r="G10" s="98" t="s">
        <v>130</v>
      </c>
      <c r="H10" s="93" t="s">
        <v>3</v>
      </c>
      <c r="I10" s="93" t="s">
        <v>2</v>
      </c>
      <c r="J10" s="93" t="s">
        <v>2</v>
      </c>
      <c r="K10" s="93" t="s">
        <v>2</v>
      </c>
      <c r="L10" s="93" t="s">
        <v>3</v>
      </c>
      <c r="M10" s="93" t="s">
        <v>2</v>
      </c>
      <c r="N10" s="93" t="s">
        <v>3</v>
      </c>
      <c r="O10" s="93" t="s">
        <v>3</v>
      </c>
      <c r="P10" s="93" t="s">
        <v>2</v>
      </c>
      <c r="Q10" s="93" t="s">
        <v>2</v>
      </c>
      <c r="R10" s="93" t="s">
        <v>2</v>
      </c>
      <c r="S10" s="93" t="s">
        <v>2</v>
      </c>
      <c r="T10" s="93" t="s">
        <v>2</v>
      </c>
      <c r="U10" s="93" t="s">
        <v>3</v>
      </c>
      <c r="V10" s="93" t="s">
        <v>2</v>
      </c>
      <c r="W10" s="93" t="s">
        <v>3</v>
      </c>
      <c r="X10" s="93" t="s">
        <v>3</v>
      </c>
      <c r="Y10" s="93" t="s">
        <v>3</v>
      </c>
      <c r="Z10" s="93" t="s">
        <v>2</v>
      </c>
      <c r="AA10" s="93"/>
      <c r="AB10" s="93"/>
      <c r="AC10" s="93"/>
      <c r="AD10" s="93"/>
      <c r="AE10" s="93"/>
      <c r="AF10" s="93"/>
      <c r="AR10" s="33"/>
    </row>
    <row r="11" spans="1:44" ht="17.25" customHeight="1" thickBot="1" x14ac:dyDescent="0.25">
      <c r="A11" s="93" t="s">
        <v>180</v>
      </c>
      <c r="B11" s="94">
        <v>8999991158</v>
      </c>
      <c r="C11" s="93" t="s">
        <v>72</v>
      </c>
      <c r="D11" s="93" t="s">
        <v>181</v>
      </c>
      <c r="E11" s="97" t="s">
        <v>182</v>
      </c>
      <c r="F11" s="98" t="s">
        <v>84</v>
      </c>
      <c r="G11" s="98" t="s">
        <v>183</v>
      </c>
      <c r="H11" s="93" t="s">
        <v>3</v>
      </c>
      <c r="I11" s="93" t="s">
        <v>2</v>
      </c>
      <c r="J11" s="93" t="s">
        <v>2</v>
      </c>
      <c r="K11" s="93" t="s">
        <v>3</v>
      </c>
      <c r="L11" s="93" t="s">
        <v>2</v>
      </c>
      <c r="M11" s="93" t="s">
        <v>2</v>
      </c>
      <c r="N11" s="93" t="s">
        <v>3</v>
      </c>
      <c r="O11" s="93" t="s">
        <v>2</v>
      </c>
      <c r="P11" s="93" t="s">
        <v>2</v>
      </c>
      <c r="Q11" s="93" t="s">
        <v>3</v>
      </c>
      <c r="R11" s="93" t="s">
        <v>2</v>
      </c>
      <c r="S11" s="93" t="s">
        <v>2</v>
      </c>
      <c r="T11" s="93" t="s">
        <v>3</v>
      </c>
      <c r="U11" s="93" t="s">
        <v>3</v>
      </c>
      <c r="V11" s="93" t="s">
        <v>2</v>
      </c>
      <c r="W11" s="93" t="s">
        <v>3</v>
      </c>
      <c r="X11" s="93" t="s">
        <v>2</v>
      </c>
      <c r="Y11" s="93" t="s">
        <v>3</v>
      </c>
      <c r="Z11" s="93" t="s">
        <v>2</v>
      </c>
      <c r="AA11" s="93"/>
      <c r="AB11" s="93"/>
      <c r="AC11" s="93"/>
      <c r="AD11" s="93"/>
      <c r="AE11" s="93"/>
      <c r="AF11" s="93"/>
      <c r="AR11" s="33"/>
    </row>
    <row r="12" spans="1:44" ht="17.25" customHeight="1" thickBot="1" x14ac:dyDescent="0.25">
      <c r="A12" s="93" t="s">
        <v>113</v>
      </c>
      <c r="B12" s="94">
        <v>830103515</v>
      </c>
      <c r="C12" s="93" t="s">
        <v>72</v>
      </c>
      <c r="D12" s="93" t="s">
        <v>114</v>
      </c>
      <c r="E12" s="97" t="s">
        <v>115</v>
      </c>
      <c r="F12" s="98" t="s">
        <v>77</v>
      </c>
      <c r="G12" s="98" t="s">
        <v>85</v>
      </c>
      <c r="H12" s="93" t="s">
        <v>3</v>
      </c>
      <c r="I12" s="93" t="s">
        <v>3</v>
      </c>
      <c r="J12" s="93" t="s">
        <v>2</v>
      </c>
      <c r="K12" s="93" t="s">
        <v>2</v>
      </c>
      <c r="L12" s="93" t="s">
        <v>2</v>
      </c>
      <c r="M12" s="93" t="s">
        <v>2</v>
      </c>
      <c r="N12" s="93" t="s">
        <v>3</v>
      </c>
      <c r="O12" s="93" t="s">
        <v>3</v>
      </c>
      <c r="P12" s="93" t="s">
        <v>2</v>
      </c>
      <c r="Q12" s="93" t="s">
        <v>3</v>
      </c>
      <c r="R12" s="93" t="s">
        <v>2</v>
      </c>
      <c r="S12" s="93" t="s">
        <v>2</v>
      </c>
      <c r="T12" s="93" t="s">
        <v>3</v>
      </c>
      <c r="U12" s="93" t="s">
        <v>3</v>
      </c>
      <c r="V12" s="93" t="s">
        <v>2</v>
      </c>
      <c r="W12" s="93" t="s">
        <v>2</v>
      </c>
      <c r="X12" s="93" t="s">
        <v>3</v>
      </c>
      <c r="Y12" s="93" t="s">
        <v>3</v>
      </c>
      <c r="Z12" s="93" t="s">
        <v>2</v>
      </c>
      <c r="AA12" s="93"/>
      <c r="AB12" s="93"/>
      <c r="AC12" s="93"/>
      <c r="AD12" s="93"/>
      <c r="AE12" s="93"/>
      <c r="AF12" s="93"/>
      <c r="AR12" s="33"/>
    </row>
    <row r="13" spans="1:44" ht="17.25" customHeight="1" thickBot="1" x14ac:dyDescent="0.25">
      <c r="A13" s="93" t="s">
        <v>135</v>
      </c>
      <c r="B13" s="94">
        <v>8002510388</v>
      </c>
      <c r="C13" s="93" t="s">
        <v>72</v>
      </c>
      <c r="D13" s="93" t="s">
        <v>136</v>
      </c>
      <c r="E13" s="97" t="s">
        <v>137</v>
      </c>
      <c r="F13" s="98" t="s">
        <v>77</v>
      </c>
      <c r="G13" s="98" t="s">
        <v>138</v>
      </c>
      <c r="H13" s="93" t="s">
        <v>2</v>
      </c>
      <c r="I13" s="93" t="s">
        <v>2</v>
      </c>
      <c r="J13" s="93" t="s">
        <v>2</v>
      </c>
      <c r="K13" s="93" t="s">
        <v>2</v>
      </c>
      <c r="L13" s="93" t="s">
        <v>2</v>
      </c>
      <c r="M13" s="93" t="s">
        <v>2</v>
      </c>
      <c r="N13" s="93" t="s">
        <v>2</v>
      </c>
      <c r="O13" s="93" t="s">
        <v>2</v>
      </c>
      <c r="P13" s="93" t="s">
        <v>2</v>
      </c>
      <c r="Q13" s="93" t="s">
        <v>2</v>
      </c>
      <c r="R13" s="93" t="s">
        <v>2</v>
      </c>
      <c r="S13" s="93" t="s">
        <v>2</v>
      </c>
      <c r="T13" s="93" t="s">
        <v>2</v>
      </c>
      <c r="U13" s="93" t="s">
        <v>3</v>
      </c>
      <c r="V13" s="93" t="s">
        <v>2</v>
      </c>
      <c r="W13" s="93" t="s">
        <v>3</v>
      </c>
      <c r="X13" s="93" t="s">
        <v>3</v>
      </c>
      <c r="Y13" s="93" t="s">
        <v>3</v>
      </c>
      <c r="Z13" s="93" t="s">
        <v>2</v>
      </c>
      <c r="AA13" s="93"/>
      <c r="AB13" s="93"/>
      <c r="AC13" s="93"/>
      <c r="AD13" s="93"/>
      <c r="AE13" s="93"/>
      <c r="AF13" s="93"/>
      <c r="AR13" s="33"/>
    </row>
    <row r="14" spans="1:44" ht="17.25" customHeight="1" thickBot="1" x14ac:dyDescent="0.25">
      <c r="A14" s="93" t="s">
        <v>143</v>
      </c>
      <c r="B14" s="94">
        <v>900098476</v>
      </c>
      <c r="C14" s="93" t="s">
        <v>72</v>
      </c>
      <c r="D14" s="93" t="s">
        <v>144</v>
      </c>
      <c r="E14" s="97" t="s">
        <v>145</v>
      </c>
      <c r="F14" s="98" t="s">
        <v>69</v>
      </c>
      <c r="G14" s="98" t="s">
        <v>83</v>
      </c>
      <c r="H14" s="93" t="s">
        <v>3</v>
      </c>
      <c r="I14" s="93" t="s">
        <v>2</v>
      </c>
      <c r="J14" s="93" t="s">
        <v>2</v>
      </c>
      <c r="K14" s="93" t="s">
        <v>2</v>
      </c>
      <c r="L14" s="93" t="s">
        <v>3</v>
      </c>
      <c r="M14" s="93" t="s">
        <v>2</v>
      </c>
      <c r="N14" s="93" t="s">
        <v>3</v>
      </c>
      <c r="O14" s="93" t="s">
        <v>3</v>
      </c>
      <c r="P14" s="93" t="s">
        <v>3</v>
      </c>
      <c r="Q14" s="93" t="s">
        <v>3</v>
      </c>
      <c r="R14" s="93" t="s">
        <v>3</v>
      </c>
      <c r="S14" s="93" t="s">
        <v>2</v>
      </c>
      <c r="T14" s="93" t="s">
        <v>2</v>
      </c>
      <c r="U14" s="93" t="s">
        <v>2</v>
      </c>
      <c r="V14" s="93" t="s">
        <v>2</v>
      </c>
      <c r="W14" s="93" t="s">
        <v>3</v>
      </c>
      <c r="X14" s="93" t="s">
        <v>2</v>
      </c>
      <c r="Y14" s="93" t="s">
        <v>3</v>
      </c>
      <c r="Z14" s="93" t="s">
        <v>3</v>
      </c>
      <c r="AA14" s="93"/>
      <c r="AB14" s="93"/>
      <c r="AC14" s="93"/>
      <c r="AD14" s="93"/>
      <c r="AE14" s="93"/>
      <c r="AF14" s="93"/>
      <c r="AR14" s="33"/>
    </row>
    <row r="15" spans="1:44" ht="17.25" customHeight="1" thickBot="1" x14ac:dyDescent="0.25">
      <c r="A15" s="93" t="s">
        <v>75</v>
      </c>
      <c r="B15" s="94">
        <v>800167988</v>
      </c>
      <c r="C15" s="93" t="s">
        <v>70</v>
      </c>
      <c r="D15" s="93" t="s">
        <v>116</v>
      </c>
      <c r="E15" s="97" t="s">
        <v>76</v>
      </c>
      <c r="F15" s="98" t="s">
        <v>77</v>
      </c>
      <c r="G15" s="98" t="s">
        <v>117</v>
      </c>
      <c r="H15" s="93" t="s">
        <v>3</v>
      </c>
      <c r="I15" s="93" t="s">
        <v>3</v>
      </c>
      <c r="J15" s="93" t="s">
        <v>3</v>
      </c>
      <c r="K15" s="93" t="s">
        <v>2</v>
      </c>
      <c r="L15" s="93" t="s">
        <v>3</v>
      </c>
      <c r="M15" s="93" t="s">
        <v>2</v>
      </c>
      <c r="N15" s="93" t="s">
        <v>3</v>
      </c>
      <c r="O15" s="93" t="s">
        <v>2</v>
      </c>
      <c r="P15" s="93" t="s">
        <v>2</v>
      </c>
      <c r="Q15" s="93" t="s">
        <v>3</v>
      </c>
      <c r="R15" s="93" t="s">
        <v>3</v>
      </c>
      <c r="S15" s="93" t="s">
        <v>3</v>
      </c>
      <c r="T15" s="93" t="s">
        <v>3</v>
      </c>
      <c r="U15" s="93" t="s">
        <v>3</v>
      </c>
      <c r="V15" s="93" t="s">
        <v>3</v>
      </c>
      <c r="W15" s="93" t="s">
        <v>3</v>
      </c>
      <c r="X15" s="93" t="s">
        <v>3</v>
      </c>
      <c r="Y15" s="93" t="s">
        <v>3</v>
      </c>
      <c r="Z15" s="93" t="s">
        <v>3</v>
      </c>
      <c r="AA15" s="93"/>
      <c r="AB15" s="93"/>
      <c r="AC15" s="93"/>
      <c r="AD15" s="93"/>
      <c r="AE15" s="93"/>
      <c r="AF15" s="93"/>
      <c r="AR15" s="33"/>
    </row>
    <row r="16" spans="1:44" ht="17.25" customHeight="1" thickBot="1" x14ac:dyDescent="0.25">
      <c r="A16" s="93" t="s">
        <v>168</v>
      </c>
      <c r="B16" s="94">
        <v>8605305470</v>
      </c>
      <c r="C16" s="93" t="s">
        <v>72</v>
      </c>
      <c r="D16" s="93" t="s">
        <v>169</v>
      </c>
      <c r="E16" s="97" t="s">
        <v>170</v>
      </c>
      <c r="F16" s="98" t="s">
        <v>71</v>
      </c>
      <c r="G16" s="98" t="s">
        <v>89</v>
      </c>
      <c r="H16" s="93" t="s">
        <v>3</v>
      </c>
      <c r="I16" s="93" t="s">
        <v>2</v>
      </c>
      <c r="J16" s="93" t="s">
        <v>2</v>
      </c>
      <c r="K16" s="93" t="s">
        <v>2</v>
      </c>
      <c r="L16" s="93" t="s">
        <v>2</v>
      </c>
      <c r="M16" s="93" t="s">
        <v>2</v>
      </c>
      <c r="N16" s="93" t="s">
        <v>2</v>
      </c>
      <c r="O16" s="93" t="s">
        <v>2</v>
      </c>
      <c r="P16" s="93" t="s">
        <v>2</v>
      </c>
      <c r="Q16" s="93" t="s">
        <v>3</v>
      </c>
      <c r="R16" s="93" t="s">
        <v>2</v>
      </c>
      <c r="S16" s="93" t="s">
        <v>3</v>
      </c>
      <c r="T16" s="93" t="s">
        <v>3</v>
      </c>
      <c r="U16" s="93" t="s">
        <v>3</v>
      </c>
      <c r="V16" s="93" t="s">
        <v>2</v>
      </c>
      <c r="W16" s="93" t="s">
        <v>3</v>
      </c>
      <c r="X16" s="93" t="s">
        <v>2</v>
      </c>
      <c r="Y16" s="93" t="s">
        <v>3</v>
      </c>
      <c r="Z16" s="93" t="s">
        <v>2</v>
      </c>
      <c r="AA16" s="93"/>
      <c r="AB16" s="93"/>
      <c r="AC16" s="93"/>
      <c r="AD16" s="93"/>
      <c r="AE16" s="93"/>
      <c r="AF16" s="93"/>
      <c r="AR16" s="33"/>
    </row>
    <row r="17" spans="1:44" ht="17.25" customHeight="1" thickBot="1" x14ac:dyDescent="0.25">
      <c r="A17" s="93" t="s">
        <v>165</v>
      </c>
      <c r="B17" s="94">
        <v>860001789</v>
      </c>
      <c r="C17" s="93" t="s">
        <v>68</v>
      </c>
      <c r="D17" s="93" t="s">
        <v>166</v>
      </c>
      <c r="E17" s="97" t="s">
        <v>167</v>
      </c>
      <c r="F17" s="98" t="s">
        <v>77</v>
      </c>
      <c r="G17" s="98" t="s">
        <v>86</v>
      </c>
      <c r="H17" s="93" t="s">
        <v>3</v>
      </c>
      <c r="I17" s="93" t="s">
        <v>2</v>
      </c>
      <c r="J17" s="93" t="s">
        <v>2</v>
      </c>
      <c r="K17" s="93" t="s">
        <v>2</v>
      </c>
      <c r="L17" s="93" t="s">
        <v>3</v>
      </c>
      <c r="M17" s="93" t="s">
        <v>2</v>
      </c>
      <c r="N17" s="93" t="s">
        <v>2</v>
      </c>
      <c r="O17" s="93" t="s">
        <v>2</v>
      </c>
      <c r="P17" s="93" t="s">
        <v>2</v>
      </c>
      <c r="Q17" s="93" t="s">
        <v>3</v>
      </c>
      <c r="R17" s="93" t="s">
        <v>2</v>
      </c>
      <c r="S17" s="93" t="s">
        <v>3</v>
      </c>
      <c r="T17" s="93" t="s">
        <v>2</v>
      </c>
      <c r="U17" s="93" t="s">
        <v>3</v>
      </c>
      <c r="V17" s="93" t="s">
        <v>3</v>
      </c>
      <c r="W17" s="93" t="s">
        <v>3</v>
      </c>
      <c r="X17" s="93" t="s">
        <v>3</v>
      </c>
      <c r="Y17" s="93" t="s">
        <v>3</v>
      </c>
      <c r="Z17" s="93" t="s">
        <v>3</v>
      </c>
      <c r="AA17" s="93"/>
      <c r="AB17" s="93"/>
      <c r="AC17" s="93"/>
      <c r="AD17" s="93"/>
      <c r="AE17" s="93"/>
      <c r="AF17" s="93"/>
      <c r="AR17" s="33"/>
    </row>
    <row r="18" spans="1:44" ht="17.25" customHeight="1" thickBot="1" x14ac:dyDescent="0.25">
      <c r="A18" s="93" t="s">
        <v>174</v>
      </c>
      <c r="B18" s="94">
        <v>860035198</v>
      </c>
      <c r="C18" s="93" t="s">
        <v>68</v>
      </c>
      <c r="D18" s="93" t="s">
        <v>175</v>
      </c>
      <c r="E18" s="97" t="s">
        <v>176</v>
      </c>
      <c r="F18" s="98" t="s">
        <v>77</v>
      </c>
      <c r="G18" s="98">
        <v>2209</v>
      </c>
      <c r="H18" s="93" t="s">
        <v>3</v>
      </c>
      <c r="I18" s="93" t="s">
        <v>3</v>
      </c>
      <c r="J18" s="93" t="s">
        <v>2</v>
      </c>
      <c r="K18" s="93" t="s">
        <v>3</v>
      </c>
      <c r="L18" s="93" t="s">
        <v>3</v>
      </c>
      <c r="M18" s="93" t="s">
        <v>2</v>
      </c>
      <c r="N18" s="93" t="s">
        <v>3</v>
      </c>
      <c r="O18" s="93" t="s">
        <v>3</v>
      </c>
      <c r="P18" s="93" t="s">
        <v>2</v>
      </c>
      <c r="Q18" s="93" t="s">
        <v>2</v>
      </c>
      <c r="R18" s="93" t="s">
        <v>2</v>
      </c>
      <c r="S18" s="93" t="s">
        <v>2</v>
      </c>
      <c r="T18" s="93" t="s">
        <v>2</v>
      </c>
      <c r="U18" s="93" t="s">
        <v>2</v>
      </c>
      <c r="V18" s="93" t="s">
        <v>2</v>
      </c>
      <c r="W18" s="93" t="s">
        <v>3</v>
      </c>
      <c r="X18" s="93" t="s">
        <v>2</v>
      </c>
      <c r="Y18" s="93" t="s">
        <v>3</v>
      </c>
      <c r="Z18" s="93" t="s">
        <v>2</v>
      </c>
      <c r="AA18" s="93"/>
      <c r="AB18" s="93"/>
      <c r="AC18" s="93"/>
      <c r="AD18" s="93"/>
      <c r="AE18" s="93"/>
      <c r="AF18" s="93"/>
      <c r="AR18" s="33"/>
    </row>
    <row r="19" spans="1:44" ht="17.25" customHeight="1" thickBot="1" x14ac:dyDescent="0.25">
      <c r="A19" s="93" t="s">
        <v>131</v>
      </c>
      <c r="B19" s="94">
        <v>9000591846</v>
      </c>
      <c r="C19" s="93" t="s">
        <v>68</v>
      </c>
      <c r="D19" s="93" t="s">
        <v>132</v>
      </c>
      <c r="E19" s="97" t="s">
        <v>133</v>
      </c>
      <c r="F19" s="98" t="s">
        <v>82</v>
      </c>
      <c r="G19" s="98" t="s">
        <v>134</v>
      </c>
      <c r="H19" s="93" t="s">
        <v>2</v>
      </c>
      <c r="I19" s="93" t="s">
        <v>2</v>
      </c>
      <c r="J19" s="93" t="s">
        <v>2</v>
      </c>
      <c r="K19" s="93" t="s">
        <v>2</v>
      </c>
      <c r="L19" s="93" t="s">
        <v>2</v>
      </c>
      <c r="M19" s="93" t="s">
        <v>2</v>
      </c>
      <c r="N19" s="93" t="s">
        <v>2</v>
      </c>
      <c r="O19" s="93" t="s">
        <v>2</v>
      </c>
      <c r="P19" s="93" t="s">
        <v>2</v>
      </c>
      <c r="Q19" s="93" t="s">
        <v>2</v>
      </c>
      <c r="R19" s="93" t="s">
        <v>2</v>
      </c>
      <c r="S19" s="93" t="s">
        <v>2</v>
      </c>
      <c r="T19" s="93" t="s">
        <v>2</v>
      </c>
      <c r="U19" s="93" t="s">
        <v>2</v>
      </c>
      <c r="V19" s="93" t="s">
        <v>2</v>
      </c>
      <c r="W19" s="93" t="s">
        <v>2</v>
      </c>
      <c r="X19" s="93" t="s">
        <v>3</v>
      </c>
      <c r="Y19" s="93" t="s">
        <v>3</v>
      </c>
      <c r="Z19" s="93" t="s">
        <v>2</v>
      </c>
      <c r="AA19" s="93"/>
      <c r="AB19" s="93"/>
      <c r="AC19" s="93"/>
      <c r="AD19" s="93"/>
      <c r="AE19" s="93"/>
      <c r="AF19" s="93"/>
      <c r="AR19" s="33"/>
    </row>
    <row r="20" spans="1:44" ht="17.25" customHeight="1" thickBot="1" x14ac:dyDescent="0.25">
      <c r="A20" s="93" t="s">
        <v>171</v>
      </c>
      <c r="B20" s="94">
        <v>860034944</v>
      </c>
      <c r="C20" s="93" t="s">
        <v>72</v>
      </c>
      <c r="D20" s="93" t="s">
        <v>172</v>
      </c>
      <c r="E20" s="97" t="s">
        <v>173</v>
      </c>
      <c r="F20" s="98" t="s">
        <v>69</v>
      </c>
      <c r="G20" s="98" t="s">
        <v>86</v>
      </c>
      <c r="H20" s="93" t="s">
        <v>3</v>
      </c>
      <c r="I20" s="93" t="s">
        <v>2</v>
      </c>
      <c r="J20" s="93" t="s">
        <v>2</v>
      </c>
      <c r="K20" s="93" t="s">
        <v>2</v>
      </c>
      <c r="L20" s="93" t="s">
        <v>2</v>
      </c>
      <c r="M20" s="93" t="s">
        <v>2</v>
      </c>
      <c r="N20" s="93" t="s">
        <v>2</v>
      </c>
      <c r="O20" s="93" t="s">
        <v>2</v>
      </c>
      <c r="P20" s="93" t="s">
        <v>2</v>
      </c>
      <c r="Q20" s="93" t="s">
        <v>2</v>
      </c>
      <c r="R20" s="93" t="s">
        <v>2</v>
      </c>
      <c r="S20" s="93" t="s">
        <v>2</v>
      </c>
      <c r="T20" s="93" t="s">
        <v>2</v>
      </c>
      <c r="U20" s="93" t="s">
        <v>2</v>
      </c>
      <c r="V20" s="93" t="s">
        <v>2</v>
      </c>
      <c r="W20" s="93" t="s">
        <v>3</v>
      </c>
      <c r="X20" s="93" t="s">
        <v>2</v>
      </c>
      <c r="Y20" s="93" t="s">
        <v>3</v>
      </c>
      <c r="Z20" s="93" t="s">
        <v>2</v>
      </c>
      <c r="AA20" s="93"/>
      <c r="AB20" s="93"/>
      <c r="AC20" s="93"/>
      <c r="AD20" s="93"/>
      <c r="AE20" s="93"/>
      <c r="AF20" s="93"/>
      <c r="AR20" s="33"/>
    </row>
    <row r="21" spans="1:44" ht="17.25" customHeight="1" thickBot="1" x14ac:dyDescent="0.25">
      <c r="A21" s="93" t="s">
        <v>177</v>
      </c>
      <c r="B21" s="94">
        <v>901230687</v>
      </c>
      <c r="C21" s="93" t="s">
        <v>72</v>
      </c>
      <c r="D21" s="93" t="s">
        <v>178</v>
      </c>
      <c r="E21" s="97" t="s">
        <v>179</v>
      </c>
      <c r="F21" s="98" t="s">
        <v>73</v>
      </c>
      <c r="G21" s="98" t="s">
        <v>90</v>
      </c>
      <c r="H21" s="93" t="s">
        <v>3</v>
      </c>
      <c r="I21" s="93" t="s">
        <v>2</v>
      </c>
      <c r="J21" s="93" t="s">
        <v>3</v>
      </c>
      <c r="K21" s="93" t="s">
        <v>2</v>
      </c>
      <c r="L21" s="93" t="s">
        <v>3</v>
      </c>
      <c r="M21" s="93" t="s">
        <v>2</v>
      </c>
      <c r="N21" s="93" t="s">
        <v>2</v>
      </c>
      <c r="O21" s="93" t="s">
        <v>2</v>
      </c>
      <c r="P21" s="93" t="s">
        <v>2</v>
      </c>
      <c r="Q21" s="93" t="s">
        <v>3</v>
      </c>
      <c r="R21" s="93" t="s">
        <v>2</v>
      </c>
      <c r="S21" s="93" t="s">
        <v>3</v>
      </c>
      <c r="T21" s="93" t="s">
        <v>2</v>
      </c>
      <c r="U21" s="93" t="s">
        <v>3</v>
      </c>
      <c r="V21" s="93" t="s">
        <v>3</v>
      </c>
      <c r="W21" s="93" t="s">
        <v>3</v>
      </c>
      <c r="X21" s="93" t="s">
        <v>3</v>
      </c>
      <c r="Y21" s="93" t="s">
        <v>3</v>
      </c>
      <c r="Z21" s="93" t="s">
        <v>3</v>
      </c>
      <c r="AA21" s="93"/>
      <c r="AB21" s="93"/>
      <c r="AC21" s="93"/>
      <c r="AD21" s="93"/>
      <c r="AE21" s="93"/>
      <c r="AF21" s="93"/>
      <c r="AR21" s="33"/>
    </row>
    <row r="22" spans="1:44" ht="17.25" customHeight="1" thickBot="1" x14ac:dyDescent="0.25">
      <c r="A22" s="93" t="s">
        <v>139</v>
      </c>
      <c r="B22" s="94">
        <v>830075657</v>
      </c>
      <c r="C22" s="93" t="s">
        <v>70</v>
      </c>
      <c r="D22" s="93" t="s">
        <v>140</v>
      </c>
      <c r="E22" s="97" t="s">
        <v>141</v>
      </c>
      <c r="F22" s="98" t="s">
        <v>81</v>
      </c>
      <c r="G22" s="98" t="s">
        <v>142</v>
      </c>
      <c r="H22" s="93" t="s">
        <v>3</v>
      </c>
      <c r="I22" s="93" t="s">
        <v>3</v>
      </c>
      <c r="J22" s="93" t="s">
        <v>3</v>
      </c>
      <c r="K22" s="93" t="s">
        <v>3</v>
      </c>
      <c r="L22" s="93" t="s">
        <v>3</v>
      </c>
      <c r="M22" s="93" t="s">
        <v>2</v>
      </c>
      <c r="N22" s="93" t="s">
        <v>3</v>
      </c>
      <c r="O22" s="93" t="s">
        <v>3</v>
      </c>
      <c r="P22" s="93" t="s">
        <v>3</v>
      </c>
      <c r="Q22" s="93" t="s">
        <v>3</v>
      </c>
      <c r="R22" s="93" t="s">
        <v>3</v>
      </c>
      <c r="S22" s="93" t="s">
        <v>3</v>
      </c>
      <c r="T22" s="93" t="s">
        <v>3</v>
      </c>
      <c r="U22" s="93" t="s">
        <v>3</v>
      </c>
      <c r="V22" s="93" t="s">
        <v>2</v>
      </c>
      <c r="W22" s="93" t="s">
        <v>3</v>
      </c>
      <c r="X22" s="93" t="s">
        <v>3</v>
      </c>
      <c r="Y22" s="93" t="s">
        <v>3</v>
      </c>
      <c r="Z22" s="93" t="s">
        <v>3</v>
      </c>
      <c r="AA22" s="93"/>
      <c r="AB22" s="93"/>
      <c r="AC22" s="93"/>
      <c r="AD22" s="93"/>
      <c r="AE22" s="93"/>
      <c r="AF22" s="93"/>
      <c r="AR22" s="33"/>
    </row>
    <row r="23" spans="1:44" ht="17.25" customHeight="1" thickBot="1" x14ac:dyDescent="0.25">
      <c r="A23" s="93" t="s">
        <v>150</v>
      </c>
      <c r="B23" s="94">
        <v>830007802</v>
      </c>
      <c r="C23" s="93" t="s">
        <v>70</v>
      </c>
      <c r="D23" s="93" t="s">
        <v>151</v>
      </c>
      <c r="E23" s="97" t="s">
        <v>152</v>
      </c>
      <c r="F23" s="98" t="s">
        <v>71</v>
      </c>
      <c r="G23" s="98" t="s">
        <v>153</v>
      </c>
      <c r="H23" s="93" t="s">
        <v>3</v>
      </c>
      <c r="I23" s="93" t="s">
        <v>3</v>
      </c>
      <c r="J23" s="93" t="s">
        <v>3</v>
      </c>
      <c r="K23" s="93" t="s">
        <v>2</v>
      </c>
      <c r="L23" s="93" t="s">
        <v>3</v>
      </c>
      <c r="M23" s="93" t="s">
        <v>2</v>
      </c>
      <c r="N23" s="93" t="s">
        <v>2</v>
      </c>
      <c r="O23" s="93" t="s">
        <v>2</v>
      </c>
      <c r="P23" s="93" t="s">
        <v>2</v>
      </c>
      <c r="Q23" s="93" t="s">
        <v>3</v>
      </c>
      <c r="R23" s="93" t="s">
        <v>2</v>
      </c>
      <c r="S23" s="93" t="s">
        <v>2</v>
      </c>
      <c r="T23" s="93" t="s">
        <v>2</v>
      </c>
      <c r="U23" s="93" t="s">
        <v>3</v>
      </c>
      <c r="V23" s="93" t="s">
        <v>3</v>
      </c>
      <c r="W23" s="93" t="s">
        <v>2</v>
      </c>
      <c r="X23" s="93" t="s">
        <v>2</v>
      </c>
      <c r="Y23" s="93" t="s">
        <v>3</v>
      </c>
      <c r="Z23" s="93" t="s">
        <v>2</v>
      </c>
      <c r="AA23" s="93"/>
      <c r="AB23" s="93"/>
      <c r="AC23" s="93"/>
      <c r="AD23" s="93"/>
      <c r="AE23" s="93"/>
      <c r="AF23" s="93"/>
      <c r="AR23" s="33"/>
    </row>
    <row r="24" spans="1:44" ht="17.25" customHeight="1" thickBot="1" x14ac:dyDescent="0.25">
      <c r="A24" s="93" t="s">
        <v>146</v>
      </c>
      <c r="B24" s="94">
        <v>900048888</v>
      </c>
      <c r="C24" s="93" t="s">
        <v>70</v>
      </c>
      <c r="D24" s="93" t="s">
        <v>147</v>
      </c>
      <c r="E24" s="97" t="s">
        <v>148</v>
      </c>
      <c r="F24" s="98" t="s">
        <v>81</v>
      </c>
      <c r="G24" s="98" t="s">
        <v>149</v>
      </c>
      <c r="H24" s="93" t="s">
        <v>2</v>
      </c>
      <c r="I24" s="93" t="s">
        <v>2</v>
      </c>
      <c r="J24" s="93" t="s">
        <v>2</v>
      </c>
      <c r="K24" s="93" t="s">
        <v>2</v>
      </c>
      <c r="L24" s="93" t="s">
        <v>3</v>
      </c>
      <c r="M24" s="93" t="s">
        <v>2</v>
      </c>
      <c r="N24" s="93" t="s">
        <v>2</v>
      </c>
      <c r="O24" s="93" t="s">
        <v>2</v>
      </c>
      <c r="P24" s="93" t="s">
        <v>3</v>
      </c>
      <c r="Q24" s="93" t="s">
        <v>3</v>
      </c>
      <c r="R24" s="93" t="s">
        <v>2</v>
      </c>
      <c r="S24" s="93" t="s">
        <v>3</v>
      </c>
      <c r="T24" s="93" t="s">
        <v>3</v>
      </c>
      <c r="U24" s="93" t="s">
        <v>3</v>
      </c>
      <c r="V24" s="93" t="s">
        <v>3</v>
      </c>
      <c r="W24" s="93" t="s">
        <v>3</v>
      </c>
      <c r="X24" s="93" t="s">
        <v>3</v>
      </c>
      <c r="Y24" s="93" t="s">
        <v>3</v>
      </c>
      <c r="Z24" s="93" t="s">
        <v>3</v>
      </c>
      <c r="AA24" s="93"/>
      <c r="AB24" s="93"/>
      <c r="AC24" s="93"/>
      <c r="AD24" s="93"/>
      <c r="AE24" s="93"/>
      <c r="AF24" s="93"/>
      <c r="AR24" s="33"/>
    </row>
    <row r="25" spans="1:44" ht="17.25" customHeight="1" thickBot="1" x14ac:dyDescent="0.25">
      <c r="A25" s="93" t="s">
        <v>105</v>
      </c>
      <c r="B25" s="94">
        <v>900534711</v>
      </c>
      <c r="C25" s="93" t="s">
        <v>72</v>
      </c>
      <c r="D25" s="93" t="s">
        <v>106</v>
      </c>
      <c r="E25" s="97" t="s">
        <v>107</v>
      </c>
      <c r="F25" s="98" t="s">
        <v>73</v>
      </c>
      <c r="G25" s="98" t="s">
        <v>108</v>
      </c>
      <c r="H25" s="93" t="s">
        <v>2</v>
      </c>
      <c r="I25" s="93" t="s">
        <v>2</v>
      </c>
      <c r="J25" s="93" t="s">
        <v>2</v>
      </c>
      <c r="K25" s="93" t="s">
        <v>2</v>
      </c>
      <c r="L25" s="93" t="s">
        <v>3</v>
      </c>
      <c r="M25" s="93" t="s">
        <v>2</v>
      </c>
      <c r="N25" s="93" t="s">
        <v>2</v>
      </c>
      <c r="O25" s="93" t="s">
        <v>2</v>
      </c>
      <c r="P25" s="93" t="s">
        <v>2</v>
      </c>
      <c r="Q25" s="93" t="s">
        <v>2</v>
      </c>
      <c r="R25" s="93" t="s">
        <v>2</v>
      </c>
      <c r="S25" s="93" t="s">
        <v>2</v>
      </c>
      <c r="T25" s="93" t="s">
        <v>2</v>
      </c>
      <c r="U25" s="93" t="s">
        <v>2</v>
      </c>
      <c r="V25" s="93" t="s">
        <v>2</v>
      </c>
      <c r="W25" s="93" t="s">
        <v>3</v>
      </c>
      <c r="X25" s="93" t="s">
        <v>3</v>
      </c>
      <c r="Y25" s="93" t="s">
        <v>3</v>
      </c>
      <c r="Z25" s="93" t="s">
        <v>2</v>
      </c>
      <c r="AA25" s="93"/>
      <c r="AB25" s="93"/>
      <c r="AC25" s="93"/>
      <c r="AD25" s="93"/>
      <c r="AE25" s="93"/>
      <c r="AF25" s="93"/>
      <c r="AR25" s="33"/>
    </row>
    <row r="26" spans="1:44" ht="17.25" customHeight="1" thickBot="1" x14ac:dyDescent="0.25">
      <c r="A26" s="93" t="s">
        <v>109</v>
      </c>
      <c r="B26" s="94">
        <v>900182086</v>
      </c>
      <c r="C26" s="93" t="s">
        <v>70</v>
      </c>
      <c r="D26" s="93" t="s">
        <v>110</v>
      </c>
      <c r="E26" s="97" t="s">
        <v>111</v>
      </c>
      <c r="F26" s="98" t="s">
        <v>69</v>
      </c>
      <c r="G26" s="98" t="s">
        <v>112</v>
      </c>
      <c r="H26" s="93" t="s">
        <v>3</v>
      </c>
      <c r="I26" s="93" t="s">
        <v>2</v>
      </c>
      <c r="J26" s="93" t="s">
        <v>2</v>
      </c>
      <c r="K26" s="93" t="s">
        <v>2</v>
      </c>
      <c r="L26" s="93" t="s">
        <v>2</v>
      </c>
      <c r="M26" s="93" t="s">
        <v>2</v>
      </c>
      <c r="N26" s="93" t="s">
        <v>2</v>
      </c>
      <c r="O26" s="93" t="s">
        <v>2</v>
      </c>
      <c r="P26" s="93" t="s">
        <v>2</v>
      </c>
      <c r="Q26" s="93" t="s">
        <v>2</v>
      </c>
      <c r="R26" s="93" t="s">
        <v>2</v>
      </c>
      <c r="S26" s="93" t="s">
        <v>2</v>
      </c>
      <c r="T26" s="93" t="s">
        <v>2</v>
      </c>
      <c r="U26" s="93" t="s">
        <v>3</v>
      </c>
      <c r="V26" s="93" t="s">
        <v>2</v>
      </c>
      <c r="W26" s="93" t="s">
        <v>2</v>
      </c>
      <c r="X26" s="93" t="s">
        <v>3</v>
      </c>
      <c r="Y26" s="93" t="s">
        <v>3</v>
      </c>
      <c r="Z26" s="93" t="s">
        <v>2</v>
      </c>
      <c r="AA26" s="93"/>
      <c r="AB26" s="93"/>
      <c r="AC26" s="93"/>
      <c r="AD26" s="93"/>
      <c r="AE26" s="93"/>
      <c r="AF26" s="93"/>
      <c r="AR26" s="33"/>
    </row>
    <row r="27" spans="1:44" ht="15" thickBot="1" x14ac:dyDescent="0.25">
      <c r="A27" s="93"/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R27" s="33"/>
    </row>
    <row r="28" spans="1:44" ht="15" thickBot="1" x14ac:dyDescent="0.25">
      <c r="A28" s="93"/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R28" s="33"/>
    </row>
    <row r="29" spans="1:44" ht="15" thickBot="1" x14ac:dyDescent="0.25">
      <c r="A29" s="93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R29" s="33"/>
    </row>
    <row r="30" spans="1:44" ht="15" thickBot="1" x14ac:dyDescent="0.25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R30" s="33"/>
    </row>
    <row r="31" spans="1:44" ht="15" thickBot="1" x14ac:dyDescent="0.25">
      <c r="A31" s="93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R31" s="33"/>
    </row>
    <row r="32" spans="1:44" ht="15" thickBot="1" x14ac:dyDescent="0.25">
      <c r="A32" s="93"/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R32" s="33"/>
    </row>
    <row r="33" spans="1:44" ht="15" thickBot="1" x14ac:dyDescent="0.25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R33" s="33"/>
    </row>
    <row r="34" spans="1:44" ht="15" thickBot="1" x14ac:dyDescent="0.25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R34" s="33"/>
    </row>
    <row r="35" spans="1:44" ht="15" thickBot="1" x14ac:dyDescent="0.25">
      <c r="A35" s="93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R35" s="33"/>
    </row>
    <row r="36" spans="1:44" ht="15" thickBot="1" x14ac:dyDescent="0.25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R36" s="33"/>
    </row>
    <row r="37" spans="1:44" ht="15" thickBot="1" x14ac:dyDescent="0.25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R37" s="33"/>
    </row>
    <row r="38" spans="1:44" ht="15" thickBot="1" x14ac:dyDescent="0.25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R38" s="33"/>
    </row>
    <row r="39" spans="1:44" ht="15" thickBot="1" x14ac:dyDescent="0.25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R39" s="33"/>
    </row>
    <row r="40" spans="1:44" ht="15" thickBot="1" x14ac:dyDescent="0.25">
      <c r="A40" s="93"/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R40" s="33"/>
    </row>
    <row r="41" spans="1:44" ht="15" thickBot="1" x14ac:dyDescent="0.25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R41" s="33"/>
    </row>
    <row r="42" spans="1:44" ht="15" thickBot="1" x14ac:dyDescent="0.25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R42" s="33"/>
    </row>
    <row r="43" spans="1:44" ht="15" thickBot="1" x14ac:dyDescent="0.25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R43" s="33"/>
    </row>
    <row r="44" spans="1:44" ht="15" thickBot="1" x14ac:dyDescent="0.25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R44" s="33"/>
    </row>
    <row r="45" spans="1:44" ht="15" thickBot="1" x14ac:dyDescent="0.25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R45" s="33"/>
    </row>
    <row r="46" spans="1:44" ht="15" thickBot="1" x14ac:dyDescent="0.25">
      <c r="A46" s="93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R46" s="33"/>
    </row>
    <row r="47" spans="1:44" ht="15" thickBot="1" x14ac:dyDescent="0.25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R47" s="33"/>
    </row>
    <row r="48" spans="1:44" ht="15" thickBot="1" x14ac:dyDescent="0.25">
      <c r="A48" s="93"/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R48" s="33"/>
    </row>
    <row r="49" spans="1:44" ht="15" thickBot="1" x14ac:dyDescent="0.25">
      <c r="A49" s="93"/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R49" s="33"/>
    </row>
    <row r="50" spans="1:44" ht="15" thickBot="1" x14ac:dyDescent="0.25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R50" s="33"/>
    </row>
    <row r="51" spans="1:44" ht="15" thickBot="1" x14ac:dyDescent="0.25">
      <c r="A51" s="93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R51" s="33"/>
    </row>
    <row r="52" spans="1:44" ht="15" thickBot="1" x14ac:dyDescent="0.25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</row>
    <row r="53" spans="1:44" ht="15" thickBot="1" x14ac:dyDescent="0.25">
      <c r="A53" s="93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</row>
    <row r="54" spans="1:44" ht="15" thickBot="1" x14ac:dyDescent="0.25">
      <c r="A54" s="93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</row>
    <row r="55" spans="1:44" ht="15" thickBot="1" x14ac:dyDescent="0.25">
      <c r="A55" s="93"/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</row>
    <row r="56" spans="1:44" ht="15" thickBot="1" x14ac:dyDescent="0.25">
      <c r="A56" s="93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</row>
    <row r="57" spans="1:44" ht="15" thickBot="1" x14ac:dyDescent="0.25">
      <c r="A57" s="93"/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</row>
    <row r="58" spans="1:44" ht="15" thickBot="1" x14ac:dyDescent="0.25">
      <c r="A58" s="93"/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</row>
    <row r="59" spans="1:44" ht="15" thickBot="1" x14ac:dyDescent="0.25">
      <c r="A59" s="93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</row>
    <row r="60" spans="1:44" ht="15" thickBot="1" x14ac:dyDescent="0.25">
      <c r="A60" s="93"/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</row>
    <row r="61" spans="1:44" ht="15" thickBot="1" x14ac:dyDescent="0.25">
      <c r="A61" s="93"/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</row>
    <row r="62" spans="1:44" ht="15" thickBot="1" x14ac:dyDescent="0.25">
      <c r="A62" s="93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</row>
    <row r="63" spans="1:44" ht="15" thickBot="1" x14ac:dyDescent="0.25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</row>
    <row r="64" spans="1:44" ht="15" thickBot="1" x14ac:dyDescent="0.25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</row>
    <row r="65" spans="1:32" ht="15" thickBot="1" x14ac:dyDescent="0.25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</row>
    <row r="66" spans="1:32" ht="15" thickBot="1" x14ac:dyDescent="0.25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</row>
    <row r="67" spans="1:32" ht="15" thickBot="1" x14ac:dyDescent="0.25">
      <c r="A67" s="93"/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</row>
    <row r="68" spans="1:32" ht="15" thickBot="1" x14ac:dyDescent="0.25">
      <c r="A68" s="93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</row>
    <row r="69" spans="1:32" ht="15" thickBot="1" x14ac:dyDescent="0.25">
      <c r="A69" s="93"/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</row>
    <row r="70" spans="1:32" ht="15" thickBot="1" x14ac:dyDescent="0.25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</row>
    <row r="71" spans="1:32" ht="15" thickBot="1" x14ac:dyDescent="0.25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</row>
    <row r="72" spans="1:32" ht="15" thickBot="1" x14ac:dyDescent="0.25">
      <c r="A72" s="93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</row>
    <row r="73" spans="1:32" ht="15" thickBot="1" x14ac:dyDescent="0.25">
      <c r="A73" s="93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</row>
    <row r="74" spans="1:32" ht="15" thickBot="1" x14ac:dyDescent="0.25">
      <c r="A74" s="93"/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</row>
    <row r="75" spans="1:32" ht="15" thickBot="1" x14ac:dyDescent="0.25">
      <c r="A75" s="93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</row>
    <row r="76" spans="1:32" ht="15" thickBot="1" x14ac:dyDescent="0.25">
      <c r="A76" s="93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</row>
    <row r="77" spans="1:32" ht="15" thickBot="1" x14ac:dyDescent="0.25">
      <c r="A77" s="93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</row>
    <row r="78" spans="1:32" ht="15" thickBot="1" x14ac:dyDescent="0.25">
      <c r="A78" s="93"/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</row>
    <row r="79" spans="1:32" ht="15" thickBot="1" x14ac:dyDescent="0.25">
      <c r="A79" s="93"/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</row>
    <row r="80" spans="1:32" ht="15" thickBot="1" x14ac:dyDescent="0.25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</row>
    <row r="81" spans="1:32" ht="15" thickBot="1" x14ac:dyDescent="0.25">
      <c r="A81" s="93"/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3"/>
      <c r="X81" s="93"/>
      <c r="Y81" s="93"/>
      <c r="Z81" s="93"/>
      <c r="AA81" s="93"/>
      <c r="AB81" s="93"/>
      <c r="AC81" s="93"/>
      <c r="AD81" s="93"/>
      <c r="AE81" s="93"/>
      <c r="AF81" s="93"/>
    </row>
    <row r="82" spans="1:32" ht="15" thickBot="1" x14ac:dyDescent="0.25">
      <c r="A82" s="93"/>
      <c r="B82" s="93"/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</row>
    <row r="83" spans="1:32" ht="15" thickBot="1" x14ac:dyDescent="0.25">
      <c r="A83" s="93"/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3"/>
      <c r="X83" s="93"/>
      <c r="Y83" s="93"/>
      <c r="Z83" s="93"/>
      <c r="AA83" s="93"/>
      <c r="AB83" s="93"/>
      <c r="AC83" s="93"/>
      <c r="AD83" s="93"/>
      <c r="AE83" s="93"/>
      <c r="AF83" s="93"/>
    </row>
    <row r="84" spans="1:32" ht="15" thickBot="1" x14ac:dyDescent="0.25">
      <c r="A84" s="93"/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93"/>
      <c r="AA84" s="93"/>
      <c r="AB84" s="93"/>
      <c r="AC84" s="93"/>
      <c r="AD84" s="93"/>
      <c r="AE84" s="93"/>
      <c r="AF84" s="93"/>
    </row>
    <row r="85" spans="1:32" ht="15" thickBot="1" x14ac:dyDescent="0.25">
      <c r="A85" s="93"/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</row>
    <row r="86" spans="1:32" ht="15" thickBot="1" x14ac:dyDescent="0.25">
      <c r="A86" s="93"/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93"/>
      <c r="AA86" s="93"/>
      <c r="AB86" s="93"/>
      <c r="AC86" s="93"/>
      <c r="AD86" s="93"/>
      <c r="AE86" s="93"/>
      <c r="AF86" s="93"/>
    </row>
    <row r="87" spans="1:32" ht="15" thickBot="1" x14ac:dyDescent="0.25">
      <c r="A87" s="93"/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</row>
    <row r="88" spans="1:32" ht="15" thickBot="1" x14ac:dyDescent="0.25">
      <c r="A88" s="93"/>
      <c r="B88" s="93"/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3"/>
      <c r="X88" s="93"/>
      <c r="Y88" s="93"/>
      <c r="Z88" s="93"/>
      <c r="AA88" s="93"/>
      <c r="AB88" s="93"/>
      <c r="AC88" s="93"/>
      <c r="AD88" s="93"/>
      <c r="AE88" s="93"/>
      <c r="AF88" s="93"/>
    </row>
    <row r="89" spans="1:32" ht="15" thickBot="1" x14ac:dyDescent="0.25">
      <c r="A89" s="93"/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</row>
    <row r="90" spans="1:32" ht="15" thickBot="1" x14ac:dyDescent="0.25">
      <c r="A90" s="93"/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</row>
    <row r="91" spans="1:32" ht="15" thickBot="1" x14ac:dyDescent="0.25">
      <c r="A91" s="93"/>
      <c r="B91" s="93"/>
      <c r="C91" s="93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</row>
    <row r="92" spans="1:32" ht="15" thickBot="1" x14ac:dyDescent="0.25">
      <c r="A92" s="93"/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</row>
    <row r="93" spans="1:32" ht="15" thickBot="1" x14ac:dyDescent="0.25">
      <c r="A93" s="93"/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3"/>
      <c r="X93" s="93"/>
      <c r="Y93" s="93"/>
      <c r="Z93" s="93"/>
      <c r="AA93" s="93"/>
      <c r="AB93" s="93"/>
      <c r="AC93" s="93"/>
      <c r="AD93" s="93"/>
      <c r="AE93" s="93"/>
      <c r="AF93" s="93"/>
    </row>
    <row r="94" spans="1:32" ht="15" thickBot="1" x14ac:dyDescent="0.25">
      <c r="A94" s="93"/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</row>
    <row r="95" spans="1:32" ht="15" thickBot="1" x14ac:dyDescent="0.25">
      <c r="A95" s="93"/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</row>
    <row r="96" spans="1:32" ht="15" thickBot="1" x14ac:dyDescent="0.25">
      <c r="A96" s="93"/>
      <c r="B96" s="93"/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</row>
    <row r="97" spans="1:32" ht="15" thickBot="1" x14ac:dyDescent="0.25">
      <c r="A97" s="93"/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3"/>
      <c r="U97" s="93"/>
      <c r="V97" s="93"/>
      <c r="W97" s="93"/>
      <c r="X97" s="93"/>
      <c r="Y97" s="93"/>
      <c r="Z97" s="93"/>
      <c r="AA97" s="93"/>
      <c r="AB97" s="93"/>
      <c r="AC97" s="93"/>
      <c r="AD97" s="93"/>
      <c r="AE97" s="93"/>
      <c r="AF97" s="93"/>
    </row>
    <row r="98" spans="1:32" ht="15" thickBot="1" x14ac:dyDescent="0.25">
      <c r="A98" s="93"/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  <c r="U98" s="93"/>
      <c r="V98" s="93"/>
      <c r="W98" s="93"/>
      <c r="X98" s="93"/>
      <c r="Y98" s="93"/>
      <c r="Z98" s="93"/>
      <c r="AA98" s="93"/>
      <c r="AB98" s="93"/>
      <c r="AC98" s="93"/>
      <c r="AD98" s="93"/>
      <c r="AE98" s="93"/>
      <c r="AF98" s="93"/>
    </row>
    <row r="99" spans="1:32" ht="15" thickBot="1" x14ac:dyDescent="0.25">
      <c r="A99" s="93"/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</row>
    <row r="100" spans="1:32" ht="15" thickBot="1" x14ac:dyDescent="0.25">
      <c r="A100" s="93"/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  <c r="U100" s="93"/>
      <c r="V100" s="93"/>
      <c r="W100" s="93"/>
      <c r="X100" s="93"/>
      <c r="Y100" s="93"/>
      <c r="Z100" s="93"/>
      <c r="AA100" s="93"/>
      <c r="AB100" s="93"/>
      <c r="AC100" s="93"/>
      <c r="AD100" s="93"/>
      <c r="AE100" s="93"/>
      <c r="AF100" s="93"/>
    </row>
    <row r="101" spans="1:32" ht="15" thickBot="1" x14ac:dyDescent="0.25">
      <c r="A101" s="93"/>
      <c r="B101" s="93"/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3"/>
      <c r="U101" s="93"/>
      <c r="V101" s="93"/>
      <c r="W101" s="93"/>
      <c r="X101" s="93"/>
      <c r="Y101" s="93"/>
      <c r="Z101" s="93"/>
      <c r="AA101" s="93"/>
      <c r="AB101" s="93"/>
      <c r="AC101" s="93"/>
      <c r="AD101" s="93"/>
      <c r="AE101" s="93"/>
      <c r="AF101" s="93"/>
    </row>
    <row r="102" spans="1:32" ht="15" thickBot="1" x14ac:dyDescent="0.25">
      <c r="A102" s="93"/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3"/>
      <c r="U102" s="93"/>
      <c r="V102" s="93"/>
      <c r="W102" s="93"/>
      <c r="X102" s="93"/>
      <c r="Y102" s="93"/>
      <c r="Z102" s="93"/>
      <c r="AA102" s="93"/>
      <c r="AB102" s="93"/>
      <c r="AC102" s="93"/>
      <c r="AD102" s="93"/>
      <c r="AE102" s="93"/>
      <c r="AF102" s="93"/>
    </row>
    <row r="103" spans="1:32" ht="15" thickBot="1" x14ac:dyDescent="0.25">
      <c r="A103" s="93"/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</row>
    <row r="104" spans="1:32" ht="15" thickBot="1" x14ac:dyDescent="0.25">
      <c r="A104" s="93"/>
      <c r="B104" s="93"/>
      <c r="C104" s="93"/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3"/>
      <c r="U104" s="93"/>
      <c r="V104" s="93"/>
      <c r="W104" s="93"/>
      <c r="X104" s="93"/>
      <c r="Y104" s="93"/>
      <c r="Z104" s="93"/>
      <c r="AA104" s="93"/>
      <c r="AB104" s="93"/>
      <c r="AC104" s="93"/>
      <c r="AD104" s="93"/>
      <c r="AE104" s="93"/>
      <c r="AF104" s="93"/>
    </row>
    <row r="105" spans="1:32" ht="15" thickBot="1" x14ac:dyDescent="0.25">
      <c r="A105" s="93"/>
      <c r="B105" s="93"/>
      <c r="C105" s="93"/>
      <c r="D105" s="93"/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3"/>
      <c r="U105" s="93"/>
      <c r="V105" s="93"/>
      <c r="W105" s="93"/>
      <c r="X105" s="93"/>
      <c r="Y105" s="93"/>
      <c r="Z105" s="93"/>
      <c r="AA105" s="93"/>
      <c r="AB105" s="93"/>
      <c r="AC105" s="93"/>
      <c r="AD105" s="93"/>
      <c r="AE105" s="93"/>
      <c r="AF105" s="93"/>
    </row>
    <row r="106" spans="1:32" ht="15" thickBot="1" x14ac:dyDescent="0.25">
      <c r="A106" s="93"/>
      <c r="B106" s="93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</row>
    <row r="107" spans="1:32" ht="15" thickBot="1" x14ac:dyDescent="0.25">
      <c r="A107" s="93"/>
      <c r="B107" s="93"/>
      <c r="C107" s="93"/>
      <c r="D107" s="93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3"/>
      <c r="U107" s="93"/>
      <c r="V107" s="93"/>
      <c r="W107" s="93"/>
      <c r="X107" s="93"/>
      <c r="Y107" s="93"/>
      <c r="Z107" s="93"/>
      <c r="AA107" s="93"/>
      <c r="AB107" s="93"/>
      <c r="AC107" s="93"/>
      <c r="AD107" s="93"/>
      <c r="AE107" s="93"/>
      <c r="AF107" s="93"/>
    </row>
    <row r="108" spans="1:32" ht="15" thickBot="1" x14ac:dyDescent="0.25">
      <c r="A108" s="93"/>
      <c r="B108" s="93"/>
      <c r="C108" s="93"/>
      <c r="D108" s="93"/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93"/>
      <c r="W108" s="93"/>
      <c r="X108" s="93"/>
      <c r="Y108" s="93"/>
      <c r="Z108" s="93"/>
      <c r="AA108" s="93"/>
      <c r="AB108" s="93"/>
      <c r="AC108" s="93"/>
      <c r="AD108" s="93"/>
      <c r="AE108" s="93"/>
      <c r="AF108" s="93"/>
    </row>
    <row r="109" spans="1:32" ht="15" thickBot="1" x14ac:dyDescent="0.25">
      <c r="A109" s="93"/>
      <c r="B109" s="93"/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  <c r="X109" s="93"/>
      <c r="Y109" s="93"/>
      <c r="Z109" s="93"/>
      <c r="AA109" s="93"/>
      <c r="AB109" s="93"/>
      <c r="AC109" s="93"/>
      <c r="AD109" s="93"/>
      <c r="AE109" s="93"/>
      <c r="AF109" s="93"/>
    </row>
    <row r="110" spans="1:32" ht="15" thickBot="1" x14ac:dyDescent="0.25">
      <c r="A110" s="93"/>
      <c r="B110" s="93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  <c r="AF110" s="93"/>
    </row>
    <row r="111" spans="1:32" ht="15" thickBot="1" x14ac:dyDescent="0.25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  <c r="Y111" s="93"/>
      <c r="Z111" s="93"/>
      <c r="AA111" s="93"/>
      <c r="AB111" s="93"/>
      <c r="AC111" s="93"/>
      <c r="AD111" s="93"/>
      <c r="AE111" s="93"/>
      <c r="AF111" s="93"/>
    </row>
    <row r="112" spans="1:32" ht="15" thickBot="1" x14ac:dyDescent="0.25">
      <c r="A112" s="93"/>
      <c r="B112" s="93"/>
      <c r="C112" s="93"/>
      <c r="D112" s="93"/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  <c r="Y112" s="93"/>
      <c r="Z112" s="93"/>
      <c r="AA112" s="93"/>
      <c r="AB112" s="93"/>
      <c r="AC112" s="93"/>
      <c r="AD112" s="93"/>
      <c r="AE112" s="93"/>
      <c r="AF112" s="93"/>
    </row>
    <row r="113" spans="1:32" ht="15" thickBot="1" x14ac:dyDescent="0.25">
      <c r="A113" s="93"/>
      <c r="B113" s="93"/>
      <c r="C113" s="93"/>
      <c r="D113" s="93"/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  <c r="W113" s="93"/>
      <c r="X113" s="93"/>
      <c r="Y113" s="93"/>
      <c r="Z113" s="93"/>
      <c r="AA113" s="93"/>
      <c r="AB113" s="93"/>
      <c r="AC113" s="93"/>
      <c r="AD113" s="93"/>
      <c r="AE113" s="93"/>
      <c r="AF113" s="93"/>
    </row>
    <row r="114" spans="1:32" ht="15" thickBot="1" x14ac:dyDescent="0.25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  <c r="W114" s="93"/>
      <c r="X114" s="93"/>
      <c r="Y114" s="93"/>
      <c r="Z114" s="93"/>
      <c r="AA114" s="93"/>
      <c r="AB114" s="93"/>
      <c r="AC114" s="93"/>
      <c r="AD114" s="93"/>
      <c r="AE114" s="93"/>
      <c r="AF114" s="93"/>
    </row>
    <row r="115" spans="1:32" ht="15" thickBot="1" x14ac:dyDescent="0.25">
      <c r="A115" s="93"/>
      <c r="B115" s="93"/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3"/>
      <c r="W115" s="93"/>
      <c r="X115" s="93"/>
      <c r="Y115" s="93"/>
      <c r="Z115" s="93"/>
      <c r="AA115" s="93"/>
      <c r="AB115" s="93"/>
      <c r="AC115" s="93"/>
      <c r="AD115" s="93"/>
      <c r="AE115" s="93"/>
      <c r="AF115" s="93"/>
    </row>
    <row r="116" spans="1:32" ht="15" thickBot="1" x14ac:dyDescent="0.25">
      <c r="A116" s="93"/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</row>
    <row r="117" spans="1:32" ht="15" thickBot="1" x14ac:dyDescent="0.25">
      <c r="A117" s="93"/>
      <c r="B117" s="93"/>
      <c r="C117" s="93"/>
      <c r="D117" s="93"/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3"/>
      <c r="Q117" s="93"/>
      <c r="R117" s="93"/>
      <c r="S117" s="93"/>
      <c r="T117" s="93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93"/>
    </row>
    <row r="118" spans="1:32" ht="15" thickBot="1" x14ac:dyDescent="0.25">
      <c r="A118" s="93"/>
      <c r="B118" s="9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</row>
    <row r="119" spans="1:32" ht="15" thickBot="1" x14ac:dyDescent="0.25">
      <c r="A119" s="93"/>
      <c r="B119" s="93"/>
      <c r="C119" s="93"/>
      <c r="D119" s="93"/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3"/>
      <c r="Q119" s="93"/>
      <c r="R119" s="93"/>
      <c r="S119" s="93"/>
      <c r="T119" s="93"/>
      <c r="U119" s="93"/>
      <c r="V119" s="93"/>
      <c r="W119" s="93"/>
      <c r="X119" s="93"/>
      <c r="Y119" s="93"/>
      <c r="Z119" s="93"/>
      <c r="AA119" s="93"/>
      <c r="AB119" s="93"/>
      <c r="AC119" s="93"/>
      <c r="AD119" s="93"/>
      <c r="AE119" s="93"/>
      <c r="AF119" s="93"/>
    </row>
    <row r="120" spans="1:32" ht="15" thickBot="1" x14ac:dyDescent="0.25">
      <c r="A120" s="93"/>
      <c r="B120" s="93"/>
      <c r="C120" s="93"/>
      <c r="D120" s="93"/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  <c r="W120" s="93"/>
      <c r="X120" s="93"/>
      <c r="Y120" s="93"/>
      <c r="Z120" s="93"/>
      <c r="AA120" s="93"/>
      <c r="AB120" s="93"/>
      <c r="AC120" s="93"/>
      <c r="AD120" s="93"/>
      <c r="AE120" s="93"/>
      <c r="AF120" s="93"/>
    </row>
    <row r="121" spans="1:32" ht="15" thickBot="1" x14ac:dyDescent="0.25">
      <c r="A121" s="93"/>
      <c r="B121" s="93"/>
      <c r="C121" s="93"/>
      <c r="D121" s="93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3"/>
      <c r="U121" s="93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  <c r="AF121" s="93"/>
    </row>
    <row r="122" spans="1:32" ht="15" thickBot="1" x14ac:dyDescent="0.25">
      <c r="A122" s="93"/>
      <c r="B122" s="93"/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3"/>
      <c r="U122" s="93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</row>
    <row r="123" spans="1:32" ht="15" thickBot="1" x14ac:dyDescent="0.25">
      <c r="A123" s="93"/>
      <c r="B123" s="93"/>
      <c r="C123" s="93"/>
      <c r="D123" s="93"/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93"/>
      <c r="AB123" s="93"/>
      <c r="AC123" s="93"/>
      <c r="AD123" s="93"/>
      <c r="AE123" s="93"/>
      <c r="AF123" s="93"/>
    </row>
    <row r="124" spans="1:32" ht="15" thickBot="1" x14ac:dyDescent="0.25">
      <c r="A124" s="93"/>
      <c r="B124" s="93"/>
      <c r="C124" s="93"/>
      <c r="D124" s="93"/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3"/>
      <c r="Q124" s="93"/>
      <c r="R124" s="93"/>
      <c r="S124" s="93"/>
      <c r="T124" s="93"/>
      <c r="U124" s="93"/>
      <c r="V124" s="93"/>
      <c r="W124" s="93"/>
      <c r="X124" s="93"/>
      <c r="Y124" s="93"/>
      <c r="Z124" s="93"/>
      <c r="AA124" s="93"/>
      <c r="AB124" s="93"/>
      <c r="AC124" s="93"/>
      <c r="AD124" s="93"/>
      <c r="AE124" s="93"/>
      <c r="AF124" s="93"/>
    </row>
    <row r="125" spans="1:32" ht="15" thickBot="1" x14ac:dyDescent="0.25">
      <c r="A125" s="93"/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93"/>
      <c r="AA125" s="93"/>
      <c r="AB125" s="93"/>
      <c r="AC125" s="93"/>
      <c r="AD125" s="93"/>
      <c r="AE125" s="93"/>
      <c r="AF125" s="93"/>
    </row>
    <row r="126" spans="1:32" ht="15" thickBot="1" x14ac:dyDescent="0.25">
      <c r="A126" s="93"/>
      <c r="B126" s="93"/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  <c r="V126" s="93"/>
      <c r="W126" s="93"/>
      <c r="X126" s="93"/>
      <c r="Y126" s="93"/>
      <c r="Z126" s="93"/>
      <c r="AA126" s="93"/>
      <c r="AB126" s="93"/>
      <c r="AC126" s="93"/>
      <c r="AD126" s="93"/>
      <c r="AE126" s="93"/>
      <c r="AF126" s="93"/>
    </row>
  </sheetData>
  <autoFilter ref="A1:AR1" xr:uid="{FBFC555E-579E-4653-AAEE-AAD4280E3662}">
    <sortState xmlns:xlrd2="http://schemas.microsoft.com/office/spreadsheetml/2017/richdata2" ref="A2:AR26">
      <sortCondition ref="A1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00"/>
  <sheetViews>
    <sheetView workbookViewId="0">
      <selection activeCell="A6" sqref="A6"/>
    </sheetView>
  </sheetViews>
  <sheetFormatPr baseColWidth="10" defaultColWidth="12.625" defaultRowHeight="15" customHeight="1" x14ac:dyDescent="0.2"/>
  <cols>
    <col min="1" max="1" width="29.125" customWidth="1"/>
    <col min="2" max="2" width="97.75" customWidth="1"/>
    <col min="3" max="26" width="9.375" customWidth="1"/>
  </cols>
  <sheetData>
    <row r="1" spans="1:10" x14ac:dyDescent="0.25">
      <c r="A1" s="28" t="s">
        <v>53</v>
      </c>
      <c r="B1" s="28" t="s">
        <v>54</v>
      </c>
    </row>
    <row r="2" spans="1:10" ht="36" customHeight="1" x14ac:dyDescent="0.2">
      <c r="A2" s="30" t="s">
        <v>55</v>
      </c>
      <c r="B2" s="87" t="s">
        <v>56</v>
      </c>
      <c r="C2" s="88"/>
      <c r="D2" s="88"/>
      <c r="E2" s="88"/>
      <c r="F2" s="88"/>
      <c r="G2" s="88"/>
      <c r="H2" s="88"/>
      <c r="I2" s="88"/>
      <c r="J2" s="89"/>
    </row>
    <row r="3" spans="1:10" ht="36" customHeight="1" x14ac:dyDescent="0.2">
      <c r="A3" s="30" t="s">
        <v>57</v>
      </c>
      <c r="B3" s="87" t="s">
        <v>58</v>
      </c>
      <c r="C3" s="88"/>
      <c r="D3" s="88"/>
      <c r="E3" s="88"/>
      <c r="F3" s="88"/>
      <c r="G3" s="88"/>
      <c r="H3" s="88"/>
      <c r="I3" s="88"/>
      <c r="J3" s="89"/>
    </row>
    <row r="4" spans="1:10" ht="36" customHeight="1" x14ac:dyDescent="0.2">
      <c r="A4" s="31" t="s">
        <v>59</v>
      </c>
      <c r="B4" s="90" t="s">
        <v>60</v>
      </c>
      <c r="C4" s="44"/>
      <c r="D4" s="44"/>
      <c r="E4" s="44"/>
      <c r="F4" s="44"/>
      <c r="G4" s="44"/>
      <c r="H4" s="44"/>
      <c r="I4" s="44"/>
      <c r="J4" s="91"/>
    </row>
    <row r="5" spans="1:10" ht="36" customHeight="1" x14ac:dyDescent="0.2">
      <c r="A5" s="32" t="s">
        <v>87</v>
      </c>
      <c r="B5" s="92" t="s">
        <v>61</v>
      </c>
      <c r="C5" s="44"/>
      <c r="D5" s="44"/>
      <c r="E5" s="44"/>
      <c r="F5" s="44"/>
      <c r="G5" s="44"/>
      <c r="H5" s="44"/>
      <c r="I5" s="44"/>
      <c r="J5" s="91"/>
    </row>
    <row r="6" spans="1:10" ht="36" customHeight="1" x14ac:dyDescent="0.2">
      <c r="A6" s="32" t="s">
        <v>62</v>
      </c>
      <c r="B6" s="92" t="s">
        <v>63</v>
      </c>
      <c r="C6" s="44"/>
      <c r="D6" s="44"/>
      <c r="E6" s="44"/>
      <c r="F6" s="44"/>
      <c r="G6" s="44"/>
      <c r="H6" s="44"/>
      <c r="I6" s="44"/>
      <c r="J6" s="91"/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5">
    <mergeCell ref="B2:J2"/>
    <mergeCell ref="B3:J3"/>
    <mergeCell ref="B4:J4"/>
    <mergeCell ref="B5:J5"/>
    <mergeCell ref="B6:J6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CUESTIONARIO </vt:lpstr>
      <vt:lpstr>INFORME AUTODIAGNÓSTICO</vt:lpstr>
      <vt:lpstr>EMPRESAS 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Manrique</dc:creator>
  <cp:lastModifiedBy>jorge luis manrique</cp:lastModifiedBy>
  <cp:lastPrinted>2022-05-09T16:49:17Z</cp:lastPrinted>
  <dcterms:created xsi:type="dcterms:W3CDTF">2021-07-30T15:42:00Z</dcterms:created>
  <dcterms:modified xsi:type="dcterms:W3CDTF">2022-05-09T16:49:52Z</dcterms:modified>
</cp:coreProperties>
</file>